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02 - Kopec na parc.č. 123..." sheetId="2" r:id="rId2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'02 - Kopec na parc.č. 123...'!$C$85:$K$126</definedName>
    <definedName name="_xlnm.Print_Area" localSheetId="1">'02 - Kopec na parc.č. 123...'!$C$4:$J$39,'02 - Kopec na parc.č. 123...'!$C$45:$J$67,'02 - Kopec na parc.č. 123...'!$C$73:$K$126</definedName>
    <definedName name="_xlnm.Print_Titles" localSheetId="1">'02 - Kopec na parc.č. 123...'!$85:$85</definedName>
  </definedNames>
  <calcPr/>
</workbook>
</file>

<file path=xl/calcChain.xml><?xml version="1.0" encoding="utf-8"?>
<calcChain xmlns="http://schemas.openxmlformats.org/spreadsheetml/2006/main">
  <c i="2" r="J37"/>
  <c r="J36"/>
  <c i="1" r="AY55"/>
  <c i="2" r="J35"/>
  <c i="1" r="AX55"/>
  <c i="2" r="BI126"/>
  <c r="BH126"/>
  <c r="BG126"/>
  <c r="BF126"/>
  <c r="T126"/>
  <c r="T125"/>
  <c r="R126"/>
  <c r="R125"/>
  <c r="P126"/>
  <c r="P125"/>
  <c r="BK126"/>
  <c r="BK125"/>
  <c r="J125"/>
  <c r="J126"/>
  <c r="BE126"/>
  <c r="J66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1"/>
  <c r="BH121"/>
  <c r="BG121"/>
  <c r="BF121"/>
  <c r="T121"/>
  <c r="R121"/>
  <c r="P121"/>
  <c r="BK121"/>
  <c r="J121"/>
  <c r="BE121"/>
  <c r="BI119"/>
  <c r="BH119"/>
  <c r="BG119"/>
  <c r="BF119"/>
  <c r="T119"/>
  <c r="R119"/>
  <c r="P119"/>
  <c r="BK119"/>
  <c r="J119"/>
  <c r="BE119"/>
  <c r="BI118"/>
  <c r="BH118"/>
  <c r="BG118"/>
  <c r="BF118"/>
  <c r="T118"/>
  <c r="T117"/>
  <c r="R118"/>
  <c r="R117"/>
  <c r="P118"/>
  <c r="P117"/>
  <c r="BK118"/>
  <c r="BK117"/>
  <c r="J117"/>
  <c r="J118"/>
  <c r="BE118"/>
  <c r="J65"/>
  <c r="BI116"/>
  <c r="BH116"/>
  <c r="BG116"/>
  <c r="BF116"/>
  <c r="T116"/>
  <c r="R116"/>
  <c r="P116"/>
  <c r="BK116"/>
  <c r="J116"/>
  <c r="BE116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T110"/>
  <c r="R111"/>
  <c r="R110"/>
  <c r="P111"/>
  <c r="P110"/>
  <c r="BK111"/>
  <c r="BK110"/>
  <c r="J110"/>
  <c r="J111"/>
  <c r="BE111"/>
  <c r="J64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T106"/>
  <c r="R107"/>
  <c r="R106"/>
  <c r="P107"/>
  <c r="P106"/>
  <c r="BK107"/>
  <c r="BK106"/>
  <c r="J106"/>
  <c r="J107"/>
  <c r="BE107"/>
  <c r="J63"/>
  <c r="BI105"/>
  <c r="BH105"/>
  <c r="BG105"/>
  <c r="BF105"/>
  <c r="T105"/>
  <c r="T104"/>
  <c r="R105"/>
  <c r="R104"/>
  <c r="P105"/>
  <c r="P104"/>
  <c r="BK105"/>
  <c r="BK104"/>
  <c r="J104"/>
  <c r="J105"/>
  <c r="BE105"/>
  <c r="J62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8"/>
  <c r="BH98"/>
  <c r="BG98"/>
  <c r="BF98"/>
  <c r="T98"/>
  <c r="R98"/>
  <c r="P98"/>
  <c r="BK98"/>
  <c r="J98"/>
  <c r="BE98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F37"/>
  <c i="1" r="BD55"/>
  <c i="2" r="BH89"/>
  <c r="F36"/>
  <c i="1" r="BC55"/>
  <c i="2" r="BG89"/>
  <c r="F35"/>
  <c i="1" r="BB55"/>
  <c i="2" r="BF89"/>
  <c r="J34"/>
  <c i="1" r="AW55"/>
  <c i="2" r="F34"/>
  <c i="1" r="BA55"/>
  <c i="2" r="T89"/>
  <c r="T88"/>
  <c r="T87"/>
  <c r="T86"/>
  <c r="R89"/>
  <c r="R88"/>
  <c r="R87"/>
  <c r="R86"/>
  <c r="P89"/>
  <c r="P88"/>
  <c r="P87"/>
  <c r="P86"/>
  <c i="1" r="AU55"/>
  <c i="2" r="BK89"/>
  <c r="BK88"/>
  <c r="J88"/>
  <c r="BK87"/>
  <c r="J87"/>
  <c r="BK86"/>
  <c r="J86"/>
  <c r="J59"/>
  <c r="J30"/>
  <c i="1" r="AG55"/>
  <c i="2" r="J89"/>
  <c r="BE89"/>
  <c r="J33"/>
  <c i="1" r="AV55"/>
  <c i="2" r="F33"/>
  <c i="1" r="AZ55"/>
  <c i="2" r="J61"/>
  <c r="J60"/>
  <c r="F80"/>
  <c r="E78"/>
  <c r="F52"/>
  <c r="E50"/>
  <c r="J39"/>
  <c r="J24"/>
  <c r="E24"/>
  <c r="J83"/>
  <c r="J55"/>
  <c r="J23"/>
  <c r="J21"/>
  <c r="E21"/>
  <c r="J82"/>
  <c r="J54"/>
  <c r="J20"/>
  <c r="J18"/>
  <c r="E18"/>
  <c r="F83"/>
  <c r="F55"/>
  <c r="J17"/>
  <c r="J15"/>
  <c r="E15"/>
  <c r="F82"/>
  <c r="F54"/>
  <c r="J14"/>
  <c r="J12"/>
  <c r="J80"/>
  <c r="J52"/>
  <c r="E7"/>
  <c r="E76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<sst xmlns="http://schemas.openxmlformats.org/spreadsheetml/2006/main">
  <si>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</si>
  <si>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</si>
  <si>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</si>
  <si>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</si>
  <si>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</si>
  <si>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{c9a64b58-6dc8-4f46-99ee-7d8a9234795c}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</si>
  <si>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</si>
  <si>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</si>
  <si>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</si>
  <si>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</si>
  <si>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</si>
  <si>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</si>
  <si>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</si>
  <si>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</si>
  <si>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CH159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</si>
  <si>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</si>
  <si>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</si>
  <si>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OSTRAVA JIH - PARO</t>
  </si>
  <si>
    <t>KSO:</t>
  </si>
  <si>
    <t>CC-CZ:</t>
  </si>
  <si>
    <t>Místo:</t>
  </si>
  <si>
    <t xml:space="preserve"> </t>
  </si>
  <si>
    <t>Datum:</t>
  </si>
  <si>
    <t>2. 5. 2019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</si>
  <si>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</si>
  <si>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</si>
  <si>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</si>
  <si>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</si>
  <si>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</si>
  <si>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</si>
  <si>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</si>
  <si>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</si>
  <si>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</si>
  <si>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</si>
  <si>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</si>
  <si>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</si>
  <si>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</si>
  <si>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</si>
  <si>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</si>
  <si>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</si>
  <si>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</si>
  <si>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</si>
  <si>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</si>
  <si>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</si>
  <si>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</si>
  <si>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</si>
  <si>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</si>
  <si>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</si>
  <si>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</si>
  <si>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</si>
  <si>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</si>
  <si>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</si>
  <si>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</si>
  <si>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</si>
  <si>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</si>
  <si>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</si>
  <si>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</si>
  <si>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</si>
  <si>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</si>
  <si>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</si>
  <si>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</si>
  <si>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</si>
  <si>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</si>
  <si>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</si>
  <si>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</si>
  <si>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</si>
  <si>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</si>
  <si>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</si>
  <si>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</si>
  <si>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</si>
  <si>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</si>
  <si>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</si>
  <si>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02</t>
  </si>
  <si>
    <t>Kopec na parc.č. 1237/18, k.ú. Zábřeh nad Odrou</t>
  </si>
  <si>
    <t>STA</t>
  </si>
  <si>
    <t>1</t>
  </si>
  <si>
    <t>{acbcc0e6-a78d-458e-8e4d-b2d0b0c32034}</t>
  </si>
  <si>
    <t>2</t>
  </si>
  <si>
    <t>KRYCÍ LIST SOUPISU PRACÍ</t>
  </si>
  <si>
    <t>Objekt: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</si>
  <si>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</si>
  <si>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</si>
  <si>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</si>
  <si>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</si>
  <si>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</si>
  <si>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</si>
  <si>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</si>
  <si>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</si>
  <si>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</si>
  <si>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</si>
  <si>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</si>
  <si>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</si>
  <si>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</si>
  <si>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</si>
  <si>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</si>
  <si>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</si>
  <si>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</si>
  <si>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</si>
  <si>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</si>
  <si>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</si>
  <si>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</si>
  <si>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</si>
  <si>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</si>
  <si>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</si>
  <si>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</si>
  <si>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</si>
  <si>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</si>
  <si>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</si>
  <si>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</si>
  <si>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6</t>
  </si>
  <si>
    <t>K</t>
  </si>
  <si>
    <t>112151012</t>
  </si>
  <si>
    <t>Volné kácení stromů s rozřezáním a odvětvením D kmene do 300 mm</t>
  </si>
  <si>
    <t>kus</t>
  </si>
  <si>
    <t>CS ÚRS 2018 02</t>
  </si>
  <si>
    <t>4</t>
  </si>
  <si>
    <t>935805448</t>
  </si>
  <si>
    <t>3</t>
  </si>
  <si>
    <t>113107231</t>
  </si>
  <si>
    <t>Odstranění podkladu z betonu prostého tl 150 mm strojně pl přes 200 m2</t>
  </si>
  <si>
    <t>m2</t>
  </si>
  <si>
    <t>1929779819</t>
  </si>
  <si>
    <t>113107241</t>
  </si>
  <si>
    <t>Odstranění podkladu živičného tl 50 mm strojně pl přes 200 m2</t>
  </si>
  <si>
    <t>-2022051832</t>
  </si>
  <si>
    <t>113202111</t>
  </si>
  <si>
    <t>Vytrhání obrub krajníků obrubníků stojatých</t>
  </si>
  <si>
    <t>m</t>
  </si>
  <si>
    <t>1192797733</t>
  </si>
  <si>
    <t>26</t>
  </si>
  <si>
    <t>119003213R</t>
  </si>
  <si>
    <t>Mobilní plotová zábrana s profilovaným plechem výšky do 1,8 m - zřízení</t>
  </si>
  <si>
    <t>254403597</t>
  </si>
  <si>
    <t>27</t>
  </si>
  <si>
    <t>119003214R</t>
  </si>
  <si>
    <t>Mobilní plotová zábrana s profilovaným plechem výšky do 1,8 m - odstranění</t>
  </si>
  <si>
    <t>-1803021872</t>
  </si>
  <si>
    <t>28</t>
  </si>
  <si>
    <t>119003215R</t>
  </si>
  <si>
    <t>Pronájem momilního oplocení na dobu 5 měsíců včetně dopravy</t>
  </si>
  <si>
    <t>1772905703</t>
  </si>
  <si>
    <t>121101101</t>
  </si>
  <si>
    <t>Sejmutí ornice s přemístěním na vzdálenost do 50 m</t>
  </si>
  <si>
    <t>m3</t>
  </si>
  <si>
    <t>CS ÚRS 2019 01</t>
  </si>
  <si>
    <t>1297403102</t>
  </si>
  <si>
    <t>VV</t>
  </si>
  <si>
    <t>(70+2*12,5)*0,2</t>
  </si>
  <si>
    <t>23</t>
  </si>
  <si>
    <t>171101103R</t>
  </si>
  <si>
    <t>Uložení sypaniny z hornin soudržných do násypů zhutněných, včetně dovozu zeminy</t>
  </si>
  <si>
    <t>1766173423</t>
  </si>
  <si>
    <t>75+2*6</t>
  </si>
  <si>
    <t>22</t>
  </si>
  <si>
    <t>181301103</t>
  </si>
  <si>
    <t>Rozprostření ornice tl vrstvy do 200 mm pl do 500 m2 v rovině nebo ve svahu do 1:5</t>
  </si>
  <si>
    <t>1719375770</t>
  </si>
  <si>
    <t>24</t>
  </si>
  <si>
    <t>181411131</t>
  </si>
  <si>
    <t>Založení parkového trávníku výsevem plochy do 1000 m2 v rovině a ve svahu do 1:5</t>
  </si>
  <si>
    <t>1437712662</t>
  </si>
  <si>
    <t>25</t>
  </si>
  <si>
    <t>M</t>
  </si>
  <si>
    <t>00572410</t>
  </si>
  <si>
    <t>osivo směs travní parková</t>
  </si>
  <si>
    <t>kg</t>
  </si>
  <si>
    <t>8</t>
  </si>
  <si>
    <t>-1627588878</t>
  </si>
  <si>
    <t>200*0,015 'Přepočtené koeficientem množství</t>
  </si>
  <si>
    <t>Zakládání</t>
  </si>
  <si>
    <t>14</t>
  </si>
  <si>
    <t>215901101</t>
  </si>
  <si>
    <t>Zhutnění podloží z hornin soudržných do 92% PS nebo nesoudržných sypkých I(d) do 0,8</t>
  </si>
  <si>
    <t>673953913</t>
  </si>
  <si>
    <t>5</t>
  </si>
  <si>
    <t>Komunikace pozemní</t>
  </si>
  <si>
    <t>564861115</t>
  </si>
  <si>
    <t>Podklad ze štěrkodrtě ŠD tl 240 mm</t>
  </si>
  <si>
    <t>1880106443</t>
  </si>
  <si>
    <t>16</t>
  </si>
  <si>
    <t>596211210</t>
  </si>
  <si>
    <t>Kladení zámkové dlažby komunikací pro pěší tl 80 mm skupiny A pl do 50 m2</t>
  </si>
  <si>
    <t>1884627367</t>
  </si>
  <si>
    <t>17</t>
  </si>
  <si>
    <t>59245013</t>
  </si>
  <si>
    <t>dlažba zámková profilová 20x16,5x8 cm přírodní</t>
  </si>
  <si>
    <t>-2064677614</t>
  </si>
  <si>
    <t>9</t>
  </si>
  <si>
    <t>Ostatní konstrukce a práce, bourání</t>
  </si>
  <si>
    <t>18</t>
  </si>
  <si>
    <t>916231213</t>
  </si>
  <si>
    <t>Osazení chodníkového obrubníku betonového stojatého s boční opěrou do lože z betonu prostého</t>
  </si>
  <si>
    <t>-525387608</t>
  </si>
  <si>
    <t>19</t>
  </si>
  <si>
    <t>59217017</t>
  </si>
  <si>
    <t>obrubník betonový chodníkový 100x10x25 cm</t>
  </si>
  <si>
    <t>1641530178</t>
  </si>
  <si>
    <t>7</t>
  </si>
  <si>
    <t>936004212R</t>
  </si>
  <si>
    <t xml:space="preserve">Odstranění konstrukce dřevěného pískoviště 4x4 m včetně písku </t>
  </si>
  <si>
    <t>-767849808</t>
  </si>
  <si>
    <t>962052211</t>
  </si>
  <si>
    <t>Bourání zdiva nadzákladového ze ŽB přes 1 m3</t>
  </si>
  <si>
    <t>624759989</t>
  </si>
  <si>
    <t>40,5*1,7*0,5</t>
  </si>
  <si>
    <t>966001211</t>
  </si>
  <si>
    <t>Odstranění lavičky stabilní zabetonované</t>
  </si>
  <si>
    <t>1783909573</t>
  </si>
  <si>
    <t>997</t>
  </si>
  <si>
    <t>Přesun sutě</t>
  </si>
  <si>
    <t>997221571</t>
  </si>
  <si>
    <t>Vodorovná doprava vybouraných hmot do 1 km</t>
  </si>
  <si>
    <t>t</t>
  </si>
  <si>
    <t>412657129</t>
  </si>
  <si>
    <t>997221579</t>
  </si>
  <si>
    <t>Příplatek ZKD 1 km u vodorovné dopravy vybouraných hmot</t>
  </si>
  <si>
    <t>-852926013</t>
  </si>
  <si>
    <t>"odvoz předpoklad 5 km" 430,027*5</t>
  </si>
  <si>
    <t>10</t>
  </si>
  <si>
    <t>997221815</t>
  </si>
  <si>
    <t>Poplatek za uložení na skládce (skládkovné) stavebního odpadu betonového kód odpadu 170 101</t>
  </si>
  <si>
    <t>-289682851</t>
  </si>
  <si>
    <t>201,5+84,655</t>
  </si>
  <si>
    <t>11</t>
  </si>
  <si>
    <t>997221825</t>
  </si>
  <si>
    <t>Poplatek za uložení na skládce (skládkovné) stavebního odpadu železobetonového kód odpadu 170 101</t>
  </si>
  <si>
    <t>1995054030</t>
  </si>
  <si>
    <t>12</t>
  </si>
  <si>
    <t>997221845</t>
  </si>
  <si>
    <t>Poplatek za uložení na skládce (skládkovné) odpadu asfaltového bez dehtu kód odpadu 170 302</t>
  </si>
  <si>
    <t>-114131511</t>
  </si>
  <si>
    <t>998</t>
  </si>
  <si>
    <t>Přesun hmot</t>
  </si>
  <si>
    <t>20</t>
  </si>
  <si>
    <t>998223011</t>
  </si>
  <si>
    <t>Přesun hmot pro pozemní komunikace s krytem dlážděným</t>
  </si>
  <si>
    <t>-2000887132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</si>
</sst>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0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29" fillId="0" borderId="0" applyNumberFormat="0" applyFill="0" applyBorder="0" applyAlignment="0" applyProtection="0"/>
  </cellStyleXfs>
  <cellXfs count="23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3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left"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7" fillId="4" borderId="6" xfId="0" applyFont="1" applyFill="1" applyBorder="1" applyAlignment="1" applyProtection="1">
      <alignment horizontal="center" vertical="center"/>
    </xf>
    <xf numFmtId="0" fontId="17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7" fillId="4" borderId="7" xfId="0" applyFont="1" applyFill="1" applyBorder="1" applyAlignment="1" applyProtection="1">
      <alignment horizontal="center" vertical="center"/>
    </xf>
    <xf numFmtId="0" fontId="17" fillId="4" borderId="7" xfId="0" applyFont="1" applyFill="1" applyBorder="1" applyAlignment="1" applyProtection="1">
      <alignment horizontal="right" vertical="center"/>
    </xf>
    <xf numFmtId="0" fontId="17" fillId="4" borderId="8" xfId="0" applyFont="1" applyFill="1" applyBorder="1" applyAlignment="1" applyProtection="1">
      <alignment horizontal="left" vertical="center"/>
    </xf>
    <xf numFmtId="0" fontId="17" fillId="4" borderId="0" xfId="0" applyFont="1" applyFill="1" applyAlignment="1" applyProtection="1">
      <alignment horizontal="center" vertical="center"/>
    </xf>
    <xf numFmtId="0" fontId="18" fillId="0" borderId="16" xfId="0" applyFont="1" applyBorder="1" applyAlignment="1" applyProtection="1">
      <alignment horizontal="center" vertical="center" wrapText="1"/>
    </xf>
    <xf numFmtId="0" fontId="18" fillId="0" borderId="17" xfId="0" applyFont="1" applyBorder="1" applyAlignment="1" applyProtection="1">
      <alignment horizontal="center" vertical="center" wrapText="1"/>
    </xf>
    <xf numFmtId="0" fontId="18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4" fillId="0" borderId="19" xfId="0" applyNumberFormat="1" applyFont="1" applyBorder="1" applyAlignment="1" applyProtection="1">
      <alignment vertical="center"/>
    </xf>
    <xf numFmtId="4" fontId="24" fillId="0" borderId="20" xfId="0" applyNumberFormat="1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7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7" fillId="4" borderId="0" xfId="0" applyFont="1" applyFill="1" applyAlignment="1" applyProtection="1">
      <alignment horizontal="right" vertical="center"/>
    </xf>
    <xf numFmtId="0" fontId="25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7" fillId="4" borderId="16" xfId="0" applyFont="1" applyFill="1" applyBorder="1" applyAlignment="1" applyProtection="1">
      <alignment horizontal="center" vertical="center" wrapText="1"/>
    </xf>
    <xf numFmtId="0" fontId="17" fillId="4" borderId="17" xfId="0" applyFont="1" applyFill="1" applyBorder="1" applyAlignment="1" applyProtection="1">
      <alignment horizontal="center" vertical="center" wrapText="1"/>
    </xf>
    <xf numFmtId="0" fontId="17" fillId="4" borderId="17" xfId="0" applyFont="1" applyFill="1" applyBorder="1" applyAlignment="1" applyProtection="1">
      <alignment horizontal="center" vertical="center" wrapText="1"/>
      <protection locked="0"/>
    </xf>
    <xf numFmtId="0" fontId="17" fillId="4" borderId="18" xfId="0" applyFont="1" applyFill="1" applyBorder="1" applyAlignment="1" applyProtection="1">
      <alignment horizontal="center" vertical="center" wrapText="1"/>
    </xf>
    <xf numFmtId="0" fontId="17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19" fillId="0" borderId="0" xfId="0" applyNumberFormat="1" applyFont="1" applyAlignment="1" applyProtection="1"/>
    <xf numFmtId="166" fontId="26" fillId="0" borderId="12" xfId="0" applyNumberFormat="1" applyFont="1" applyBorder="1" applyAlignment="1" applyProtection="1"/>
    <xf numFmtId="166" fontId="26" fillId="0" borderId="13" xfId="0" applyNumberFormat="1" applyFont="1" applyBorder="1" applyAlignment="1" applyProtection="1"/>
    <xf numFmtId="4" fontId="15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28" fillId="0" borderId="22" xfId="0" applyFont="1" applyBorder="1" applyAlignment="1" applyProtection="1">
      <alignment horizontal="center" vertical="center"/>
    </xf>
    <xf numFmtId="49" fontId="28" fillId="0" borderId="22" xfId="0" applyNumberFormat="1" applyFont="1" applyBorder="1" applyAlignment="1" applyProtection="1">
      <alignment horizontal="left" vertical="center" wrapText="1"/>
    </xf>
    <xf numFmtId="0" fontId="28" fillId="0" borderId="22" xfId="0" applyFont="1" applyBorder="1" applyAlignment="1" applyProtection="1">
      <alignment horizontal="left" vertical="center" wrapText="1"/>
    </xf>
    <xf numFmtId="0" fontId="28" fillId="0" borderId="22" xfId="0" applyFont="1" applyBorder="1" applyAlignment="1" applyProtection="1">
      <alignment horizontal="center" vertical="center" wrapText="1"/>
    </xf>
    <xf numFmtId="167" fontId="28" fillId="0" borderId="22" xfId="0" applyNumberFormat="1" applyFont="1" applyBorder="1" applyAlignment="1" applyProtection="1">
      <alignment vertical="center"/>
    </xf>
    <xf numFmtId="4" fontId="28" fillId="2" borderId="22" xfId="0" applyNumberFormat="1" applyFont="1" applyFill="1" applyBorder="1" applyAlignment="1" applyProtection="1">
      <alignment vertical="center"/>
      <protection locked="0"/>
    </xf>
    <xf numFmtId="4" fontId="28" fillId="0" borderId="22" xfId="0" applyNumberFormat="1" applyFont="1" applyBorder="1" applyAlignment="1" applyProtection="1">
      <alignment vertical="center"/>
    </xf>
    <xf numFmtId="0" fontId="28" fillId="0" borderId="3" xfId="0" applyFont="1" applyBorder="1" applyAlignment="1">
      <alignment vertical="center"/>
    </xf>
    <xf numFmtId="0" fontId="28" fillId="2" borderId="14" xfId="0" applyFont="1" applyFill="1" applyBorder="1" applyAlignment="1" applyProtection="1">
      <alignment horizontal="left" vertical="center"/>
      <protection locked="0"/>
    </xf>
    <xf numFmtId="0" fontId="28" fillId="0" borderId="0" xfId="0" applyFont="1" applyBorder="1" applyAlignment="1" applyProtection="1">
      <alignment horizontal="center" vertical="center"/>
    </xf>
    <xf numFmtId="0" fontId="1" fillId="2" borderId="19" xfId="0" applyFont="1" applyFill="1" applyBorder="1" applyAlignment="1" applyProtection="1">
      <alignment horizontal="left" vertical="center"/>
      <protection locked="0"/>
    </xf>
    <xf numFmtId="0" fontId="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ht="36.96" customHeight="1">
      <c r="AR2"/>
      <c r="BS2" s="13" t="s">
        <v>6</v>
      </c>
      <c r="BT2" s="13" t="s">
        <v>7</v>
      </c>
    </row>
    <row r="3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19</v>
      </c>
      <c r="AL7" s="18"/>
      <c r="AM7" s="18"/>
      <c r="AN7" s="23" t="s">
        <v>1</v>
      </c>
      <c r="AO7" s="18"/>
      <c r="AP7" s="18"/>
      <c r="AQ7" s="18"/>
      <c r="AR7" s="16"/>
      <c r="BE7" s="27"/>
      <c r="BS7" s="13" t="s">
        <v>6</v>
      </c>
    </row>
    <row r="8" ht="12" customHeight="1">
      <c r="B8" s="17"/>
      <c r="C8" s="18"/>
      <c r="D8" s="28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22</v>
      </c>
      <c r="AL8" s="18"/>
      <c r="AM8" s="18"/>
      <c r="AN8" s="29" t="s">
        <v>23</v>
      </c>
      <c r="AO8" s="18"/>
      <c r="AP8" s="18"/>
      <c r="AQ8" s="18"/>
      <c r="AR8" s="16"/>
      <c r="BE8" s="27"/>
      <c r="BS8" s="13" t="s">
        <v>6</v>
      </c>
    </row>
    <row r="9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ht="12" customHeight="1">
      <c r="B10" s="17"/>
      <c r="C10" s="18"/>
      <c r="D10" s="28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25</v>
      </c>
      <c r="AL10" s="18"/>
      <c r="AM10" s="18"/>
      <c r="AN10" s="23" t="s">
        <v>1</v>
      </c>
      <c r="AO10" s="18"/>
      <c r="AP10" s="18"/>
      <c r="AQ10" s="18"/>
      <c r="AR10" s="16"/>
      <c r="BE10" s="27"/>
      <c r="BS10" s="13" t="s">
        <v>6</v>
      </c>
    </row>
    <row r="11" ht="18.48" customHeight="1">
      <c r="B11" s="17"/>
      <c r="C11" s="18"/>
      <c r="D11" s="18"/>
      <c r="E11" s="23" t="s">
        <v>21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26</v>
      </c>
      <c r="AL11" s="18"/>
      <c r="AM11" s="18"/>
      <c r="AN11" s="23" t="s">
        <v>1</v>
      </c>
      <c r="AO11" s="18"/>
      <c r="AP11" s="18"/>
      <c r="AQ11" s="18"/>
      <c r="AR11" s="16"/>
      <c r="BE11" s="27"/>
      <c r="BS11" s="13" t="s">
        <v>6</v>
      </c>
    </row>
    <row r="12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ht="12" customHeight="1">
      <c r="B13" s="17"/>
      <c r="C13" s="18"/>
      <c r="D13" s="28" t="s">
        <v>27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25</v>
      </c>
      <c r="AL13" s="18"/>
      <c r="AM13" s="18"/>
      <c r="AN13" s="30" t="s">
        <v>28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28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26</v>
      </c>
      <c r="AL14" s="18"/>
      <c r="AM14" s="18"/>
      <c r="AN14" s="30" t="s">
        <v>28</v>
      </c>
      <c r="AO14" s="18"/>
      <c r="AP14" s="18"/>
      <c r="AQ14" s="18"/>
      <c r="AR14" s="16"/>
      <c r="BE14" s="27"/>
      <c r="BS14" s="13" t="s">
        <v>6</v>
      </c>
    </row>
    <row r="15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ht="12" customHeight="1">
      <c r="B16" s="17"/>
      <c r="C16" s="18"/>
      <c r="D16" s="28" t="s">
        <v>29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25</v>
      </c>
      <c r="AL16" s="18"/>
      <c r="AM16" s="18"/>
      <c r="AN16" s="23" t="s">
        <v>1</v>
      </c>
      <c r="AO16" s="18"/>
      <c r="AP16" s="18"/>
      <c r="AQ16" s="18"/>
      <c r="AR16" s="16"/>
      <c r="BE16" s="27"/>
      <c r="BS16" s="13" t="s">
        <v>4</v>
      </c>
    </row>
    <row r="17" ht="18.48" customHeight="1">
      <c r="B17" s="17"/>
      <c r="C17" s="18"/>
      <c r="D17" s="18"/>
      <c r="E17" s="23" t="s">
        <v>21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26</v>
      </c>
      <c r="AL17" s="18"/>
      <c r="AM17" s="18"/>
      <c r="AN17" s="23" t="s">
        <v>1</v>
      </c>
      <c r="AO17" s="18"/>
      <c r="AP17" s="18"/>
      <c r="AQ17" s="18"/>
      <c r="AR17" s="16"/>
      <c r="BE17" s="27"/>
      <c r="BS17" s="13" t="s">
        <v>30</v>
      </c>
    </row>
    <row r="18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ht="12" customHeight="1">
      <c r="B19" s="17"/>
      <c r="C19" s="18"/>
      <c r="D19" s="28" t="s">
        <v>31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25</v>
      </c>
      <c r="AL19" s="18"/>
      <c r="AM19" s="18"/>
      <c r="AN19" s="23" t="s">
        <v>1</v>
      </c>
      <c r="AO19" s="18"/>
      <c r="AP19" s="18"/>
      <c r="AQ19" s="18"/>
      <c r="AR19" s="16"/>
      <c r="BE19" s="27"/>
      <c r="BS19" s="13" t="s">
        <v>6</v>
      </c>
    </row>
    <row r="20" ht="18.48" customHeight="1">
      <c r="B20" s="17"/>
      <c r="C20" s="18"/>
      <c r="D20" s="18"/>
      <c r="E20" s="23" t="s">
        <v>21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26</v>
      </c>
      <c r="AL20" s="18"/>
      <c r="AM20" s="18"/>
      <c r="AN20" s="23" t="s">
        <v>1</v>
      </c>
      <c r="AO20" s="18"/>
      <c r="AP20" s="18"/>
      <c r="AQ20" s="18"/>
      <c r="AR20" s="16"/>
      <c r="BE20" s="27"/>
      <c r="BS20" s="13" t="s">
        <v>30</v>
      </c>
    </row>
    <row r="2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ht="12" customHeight="1">
      <c r="B22" s="17"/>
      <c r="C22" s="18"/>
      <c r="D22" s="28" t="s">
        <v>32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ht="16.5" customHeight="1">
      <c r="B23" s="17"/>
      <c r="C23" s="18"/>
      <c r="D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1" customFormat="1" ht="25.92" customHeight="1">
      <c r="B26" s="34"/>
      <c r="C26" s="35"/>
      <c r="D26" s="36" t="s">
        <v>33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ROUND(AG54,2)</f>
        <v>0</v>
      </c>
      <c r="AL26" s="37"/>
      <c r="AM26" s="37"/>
      <c r="AN26" s="37"/>
      <c r="AO26" s="37"/>
      <c r="AP26" s="35"/>
      <c r="AQ26" s="35"/>
      <c r="AR26" s="39"/>
      <c r="BE26" s="27"/>
    </row>
    <row r="27" s="1" customFormat="1" ht="6.96" customHeight="1"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9"/>
      <c r="BE27" s="27"/>
    </row>
    <row r="28" s="1" customFormat="1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40" t="s">
        <v>34</v>
      </c>
      <c r="M28" s="40"/>
      <c r="N28" s="40"/>
      <c r="O28" s="40"/>
      <c r="P28" s="40"/>
      <c r="Q28" s="35"/>
      <c r="R28" s="35"/>
      <c r="S28" s="35"/>
      <c r="T28" s="35"/>
      <c r="U28" s="35"/>
      <c r="V28" s="35"/>
      <c r="W28" s="40" t="s">
        <v>35</v>
      </c>
      <c r="X28" s="40"/>
      <c r="Y28" s="40"/>
      <c r="Z28" s="40"/>
      <c r="AA28" s="40"/>
      <c r="AB28" s="40"/>
      <c r="AC28" s="40"/>
      <c r="AD28" s="40"/>
      <c r="AE28" s="40"/>
      <c r="AF28" s="35"/>
      <c r="AG28" s="35"/>
      <c r="AH28" s="35"/>
      <c r="AI28" s="35"/>
      <c r="AJ28" s="35"/>
      <c r="AK28" s="40" t="s">
        <v>36</v>
      </c>
      <c r="AL28" s="40"/>
      <c r="AM28" s="40"/>
      <c r="AN28" s="40"/>
      <c r="AO28" s="40"/>
      <c r="AP28" s="35"/>
      <c r="AQ28" s="35"/>
      <c r="AR28" s="39"/>
      <c r="BE28" s="27"/>
    </row>
    <row r="29" s="2" customFormat="1" ht="14.4" customHeight="1">
      <c r="B29" s="41"/>
      <c r="C29" s="42"/>
      <c r="D29" s="28" t="s">
        <v>37</v>
      </c>
      <c r="E29" s="42"/>
      <c r="F29" s="28" t="s">
        <v>38</v>
      </c>
      <c r="G29" s="42"/>
      <c r="H29" s="42"/>
      <c r="I29" s="42"/>
      <c r="J29" s="42"/>
      <c r="K29" s="42"/>
      <c r="L29" s="43">
        <v>0.20999999999999999</v>
      </c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4">
        <f>ROUND(AZ54, 2)</f>
        <v>0</v>
      </c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4">
        <f>ROUND(AV54, 2)</f>
        <v>0</v>
      </c>
      <c r="AL29" s="42"/>
      <c r="AM29" s="42"/>
      <c r="AN29" s="42"/>
      <c r="AO29" s="42"/>
      <c r="AP29" s="42"/>
      <c r="AQ29" s="42"/>
      <c r="AR29" s="45"/>
      <c r="BE29" s="27"/>
    </row>
    <row r="30" s="2" customFormat="1" ht="14.4" customHeight="1">
      <c r="B30" s="41"/>
      <c r="C30" s="42"/>
      <c r="D30" s="42"/>
      <c r="E30" s="42"/>
      <c r="F30" s="28" t="s">
        <v>39</v>
      </c>
      <c r="G30" s="42"/>
      <c r="H30" s="42"/>
      <c r="I30" s="42"/>
      <c r="J30" s="42"/>
      <c r="K30" s="42"/>
      <c r="L30" s="43">
        <v>0.14999999999999999</v>
      </c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4">
        <f>ROUND(BA54, 2)</f>
        <v>0</v>
      </c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4">
        <f>ROUND(AW54, 2)</f>
        <v>0</v>
      </c>
      <c r="AL30" s="42"/>
      <c r="AM30" s="42"/>
      <c r="AN30" s="42"/>
      <c r="AO30" s="42"/>
      <c r="AP30" s="42"/>
      <c r="AQ30" s="42"/>
      <c r="AR30" s="45"/>
      <c r="BE30" s="27"/>
    </row>
    <row r="31" hidden="1" s="2" customFormat="1" ht="14.4" customHeight="1">
      <c r="B31" s="41"/>
      <c r="C31" s="42"/>
      <c r="D31" s="42"/>
      <c r="E31" s="42"/>
      <c r="F31" s="28" t="s">
        <v>40</v>
      </c>
      <c r="G31" s="42"/>
      <c r="H31" s="42"/>
      <c r="I31" s="42"/>
      <c r="J31" s="42"/>
      <c r="K31" s="42"/>
      <c r="L31" s="43">
        <v>0.20999999999999999</v>
      </c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4">
        <f>ROUND(BB54, 2)</f>
        <v>0</v>
      </c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4">
        <v>0</v>
      </c>
      <c r="AL31" s="42"/>
      <c r="AM31" s="42"/>
      <c r="AN31" s="42"/>
      <c r="AO31" s="42"/>
      <c r="AP31" s="42"/>
      <c r="AQ31" s="42"/>
      <c r="AR31" s="45"/>
      <c r="BE31" s="27"/>
    </row>
    <row r="32" hidden="1" s="2" customFormat="1" ht="14.4" customHeight="1">
      <c r="B32" s="41"/>
      <c r="C32" s="42"/>
      <c r="D32" s="42"/>
      <c r="E32" s="42"/>
      <c r="F32" s="28" t="s">
        <v>41</v>
      </c>
      <c r="G32" s="42"/>
      <c r="H32" s="42"/>
      <c r="I32" s="42"/>
      <c r="J32" s="42"/>
      <c r="K32" s="42"/>
      <c r="L32" s="43">
        <v>0.14999999999999999</v>
      </c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4">
        <f>ROUND(BC54, 2)</f>
        <v>0</v>
      </c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4">
        <v>0</v>
      </c>
      <c r="AL32" s="42"/>
      <c r="AM32" s="42"/>
      <c r="AN32" s="42"/>
      <c r="AO32" s="42"/>
      <c r="AP32" s="42"/>
      <c r="AQ32" s="42"/>
      <c r="AR32" s="45"/>
      <c r="BE32" s="27"/>
    </row>
    <row r="33" hidden="1" s="2" customFormat="1" ht="14.4" customHeight="1">
      <c r="B33" s="41"/>
      <c r="C33" s="42"/>
      <c r="D33" s="42"/>
      <c r="E33" s="42"/>
      <c r="F33" s="28" t="s">
        <v>42</v>
      </c>
      <c r="G33" s="42"/>
      <c r="H33" s="42"/>
      <c r="I33" s="42"/>
      <c r="J33" s="42"/>
      <c r="K33" s="42"/>
      <c r="L33" s="43">
        <v>0</v>
      </c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4">
        <f>ROUND(BD54, 2)</f>
        <v>0</v>
      </c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4">
        <v>0</v>
      </c>
      <c r="AL33" s="42"/>
      <c r="AM33" s="42"/>
      <c r="AN33" s="42"/>
      <c r="AO33" s="42"/>
      <c r="AP33" s="42"/>
      <c r="AQ33" s="42"/>
      <c r="AR33" s="45"/>
      <c r="BE33" s="27"/>
    </row>
    <row r="34" s="1" customFormat="1" ht="6.96" customHeight="1"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9"/>
      <c r="BE34" s="27"/>
    </row>
    <row r="35" s="1" customFormat="1" ht="25.92" customHeight="1">
      <c r="B35" s="34"/>
      <c r="C35" s="46"/>
      <c r="D35" s="47" t="s">
        <v>43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44</v>
      </c>
      <c r="U35" s="48"/>
      <c r="V35" s="48"/>
      <c r="W35" s="48"/>
      <c r="X35" s="50" t="s">
        <v>45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0</v>
      </c>
      <c r="AL35" s="48"/>
      <c r="AM35" s="48"/>
      <c r="AN35" s="48"/>
      <c r="AO35" s="52"/>
      <c r="AP35" s="46"/>
      <c r="AQ35" s="46"/>
      <c r="AR35" s="39"/>
    </row>
    <row r="36" s="1" customFormat="1" ht="6.96" customHeight="1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9"/>
    </row>
    <row r="37" s="1" customFormat="1" ht="6.96" customHeight="1">
      <c r="B37" s="53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54"/>
      <c r="AP37" s="54"/>
      <c r="AQ37" s="54"/>
      <c r="AR37" s="39"/>
    </row>
    <row r="41" s="1" customFormat="1" ht="6.96" customHeight="1">
      <c r="B41" s="55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39"/>
    </row>
    <row r="42" s="1" customFormat="1" ht="24.96" customHeight="1">
      <c r="B42" s="34"/>
      <c r="C42" s="19" t="s">
        <v>46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9"/>
    </row>
    <row r="43" s="1" customFormat="1" ht="6.96" customHeight="1"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9"/>
    </row>
    <row r="44" s="1" customFormat="1" ht="12" customHeight="1">
      <c r="B44" s="34"/>
      <c r="C44" s="28" t="s">
        <v>13</v>
      </c>
      <c r="D44" s="35"/>
      <c r="E44" s="35"/>
      <c r="F44" s="35"/>
      <c r="G44" s="35"/>
      <c r="H44" s="35"/>
      <c r="I44" s="35"/>
      <c r="J44" s="35"/>
      <c r="K44" s="35"/>
      <c r="L44" s="35" t="str">
        <f>K5</f>
        <v>CH159</v>
      </c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9"/>
    </row>
    <row r="45" s="3" customFormat="1" ht="36.96" customHeight="1">
      <c r="B45" s="57"/>
      <c r="C45" s="58" t="s">
        <v>16</v>
      </c>
      <c r="D45" s="59"/>
      <c r="E45" s="59"/>
      <c r="F45" s="59"/>
      <c r="G45" s="59"/>
      <c r="H45" s="59"/>
      <c r="I45" s="59"/>
      <c r="J45" s="59"/>
      <c r="K45" s="59"/>
      <c r="L45" s="60" t="str">
        <f>K6</f>
        <v>OSTRAVA JIH - PARO</v>
      </c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61"/>
    </row>
    <row r="46" s="1" customFormat="1" ht="6.96" customHeight="1"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9"/>
    </row>
    <row r="47" s="1" customFormat="1" ht="12" customHeight="1">
      <c r="B47" s="34"/>
      <c r="C47" s="28" t="s">
        <v>20</v>
      </c>
      <c r="D47" s="35"/>
      <c r="E47" s="35"/>
      <c r="F47" s="35"/>
      <c r="G47" s="35"/>
      <c r="H47" s="35"/>
      <c r="I47" s="35"/>
      <c r="J47" s="35"/>
      <c r="K47" s="35"/>
      <c r="L47" s="62" t="str">
        <f>IF(K8="","",K8)</f>
        <v xml:space="preserve"> 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8" t="s">
        <v>22</v>
      </c>
      <c r="AJ47" s="35"/>
      <c r="AK47" s="35"/>
      <c r="AL47" s="35"/>
      <c r="AM47" s="63" t="str">
        <f>IF(AN8= "","",AN8)</f>
        <v>2. 5. 2019</v>
      </c>
      <c r="AN47" s="63"/>
      <c r="AO47" s="35"/>
      <c r="AP47" s="35"/>
      <c r="AQ47" s="35"/>
      <c r="AR47" s="39"/>
    </row>
    <row r="48" s="1" customFormat="1" ht="6.96" customHeight="1"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9"/>
    </row>
    <row r="49" s="1" customFormat="1" ht="13.65" customHeight="1">
      <c r="B49" s="34"/>
      <c r="C49" s="28" t="s">
        <v>24</v>
      </c>
      <c r="D49" s="35"/>
      <c r="E49" s="35"/>
      <c r="F49" s="35"/>
      <c r="G49" s="35"/>
      <c r="H49" s="35"/>
      <c r="I49" s="35"/>
      <c r="J49" s="35"/>
      <c r="K49" s="35"/>
      <c r="L49" s="35" t="str">
        <f>IF(E11= "","",E11)</f>
        <v xml:space="preserve"> 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8" t="s">
        <v>29</v>
      </c>
      <c r="AJ49" s="35"/>
      <c r="AK49" s="35"/>
      <c r="AL49" s="35"/>
      <c r="AM49" s="64" t="str">
        <f>IF(E17="","",E17)</f>
        <v xml:space="preserve"> </v>
      </c>
      <c r="AN49" s="35"/>
      <c r="AO49" s="35"/>
      <c r="AP49" s="35"/>
      <c r="AQ49" s="35"/>
      <c r="AR49" s="39"/>
      <c r="AS49" s="65" t="s">
        <v>47</v>
      </c>
      <c r="AT49" s="66"/>
      <c r="AU49" s="67"/>
      <c r="AV49" s="67"/>
      <c r="AW49" s="67"/>
      <c r="AX49" s="67"/>
      <c r="AY49" s="67"/>
      <c r="AZ49" s="67"/>
      <c r="BA49" s="67"/>
      <c r="BB49" s="67"/>
      <c r="BC49" s="67"/>
      <c r="BD49" s="68"/>
    </row>
    <row r="50" s="1" customFormat="1" ht="13.65" customHeight="1">
      <c r="B50" s="34"/>
      <c r="C50" s="28" t="s">
        <v>27</v>
      </c>
      <c r="D50" s="35"/>
      <c r="E50" s="35"/>
      <c r="F50" s="35"/>
      <c r="G50" s="35"/>
      <c r="H50" s="35"/>
      <c r="I50" s="35"/>
      <c r="J50" s="35"/>
      <c r="K50" s="35"/>
      <c r="L50" s="35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8" t="s">
        <v>31</v>
      </c>
      <c r="AJ50" s="35"/>
      <c r="AK50" s="35"/>
      <c r="AL50" s="35"/>
      <c r="AM50" s="64" t="str">
        <f>IF(E20="","",E20)</f>
        <v xml:space="preserve"> </v>
      </c>
      <c r="AN50" s="35"/>
      <c r="AO50" s="35"/>
      <c r="AP50" s="35"/>
      <c r="AQ50" s="35"/>
      <c r="AR50" s="39"/>
      <c r="AS50" s="69"/>
      <c r="AT50" s="70"/>
      <c r="AU50" s="71"/>
      <c r="AV50" s="71"/>
      <c r="AW50" s="71"/>
      <c r="AX50" s="71"/>
      <c r="AY50" s="71"/>
      <c r="AZ50" s="71"/>
      <c r="BA50" s="71"/>
      <c r="BB50" s="71"/>
      <c r="BC50" s="71"/>
      <c r="BD50" s="72"/>
    </row>
    <row r="51" s="1" customFormat="1" ht="10.8" customHeight="1"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9"/>
      <c r="AS51" s="73"/>
      <c r="AT51" s="74"/>
      <c r="AU51" s="75"/>
      <c r="AV51" s="75"/>
      <c r="AW51" s="75"/>
      <c r="AX51" s="75"/>
      <c r="AY51" s="75"/>
      <c r="AZ51" s="75"/>
      <c r="BA51" s="75"/>
      <c r="BB51" s="75"/>
      <c r="BC51" s="75"/>
      <c r="BD51" s="76"/>
    </row>
    <row r="52" s="1" customFormat="1" ht="29.28" customHeight="1">
      <c r="B52" s="34"/>
      <c r="C52" s="77" t="s">
        <v>48</v>
      </c>
      <c r="D52" s="78"/>
      <c r="E52" s="78"/>
      <c r="F52" s="78"/>
      <c r="G52" s="78"/>
      <c r="H52" s="79"/>
      <c r="I52" s="80" t="s">
        <v>49</v>
      </c>
      <c r="J52" s="78"/>
      <c r="K52" s="78"/>
      <c r="L52" s="78"/>
      <c r="M52" s="78"/>
      <c r="N52" s="78"/>
      <c r="O52" s="78"/>
      <c r="P52" s="78"/>
      <c r="Q52" s="78"/>
      <c r="R52" s="78"/>
      <c r="S52" s="78"/>
      <c r="T52" s="78"/>
      <c r="U52" s="78"/>
      <c r="V52" s="78"/>
      <c r="W52" s="78"/>
      <c r="X52" s="78"/>
      <c r="Y52" s="78"/>
      <c r="Z52" s="78"/>
      <c r="AA52" s="78"/>
      <c r="AB52" s="78"/>
      <c r="AC52" s="78"/>
      <c r="AD52" s="78"/>
      <c r="AE52" s="78"/>
      <c r="AF52" s="78"/>
      <c r="AG52" s="81" t="s">
        <v>50</v>
      </c>
      <c r="AH52" s="78"/>
      <c r="AI52" s="78"/>
      <c r="AJ52" s="78"/>
      <c r="AK52" s="78"/>
      <c r="AL52" s="78"/>
      <c r="AM52" s="78"/>
      <c r="AN52" s="80" t="s">
        <v>51</v>
      </c>
      <c r="AO52" s="78"/>
      <c r="AP52" s="82"/>
      <c r="AQ52" s="83" t="s">
        <v>52</v>
      </c>
      <c r="AR52" s="39"/>
      <c r="AS52" s="84" t="s">
        <v>53</v>
      </c>
      <c r="AT52" s="85" t="s">
        <v>54</v>
      </c>
      <c r="AU52" s="85" t="s">
        <v>55</v>
      </c>
      <c r="AV52" s="85" t="s">
        <v>56</v>
      </c>
      <c r="AW52" s="85" t="s">
        <v>57</v>
      </c>
      <c r="AX52" s="85" t="s">
        <v>58</v>
      </c>
      <c r="AY52" s="85" t="s">
        <v>59</v>
      </c>
      <c r="AZ52" s="85" t="s">
        <v>60</v>
      </c>
      <c r="BA52" s="85" t="s">
        <v>61</v>
      </c>
      <c r="BB52" s="85" t="s">
        <v>62</v>
      </c>
      <c r="BC52" s="85" t="s">
        <v>63</v>
      </c>
      <c r="BD52" s="86" t="s">
        <v>64</v>
      </c>
    </row>
    <row r="53" s="1" customFormat="1" ht="10.8" customHeight="1"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9"/>
      <c r="AS53" s="87"/>
      <c r="AT53" s="88"/>
      <c r="AU53" s="88"/>
      <c r="AV53" s="88"/>
      <c r="AW53" s="88"/>
      <c r="AX53" s="88"/>
      <c r="AY53" s="88"/>
      <c r="AZ53" s="88"/>
      <c r="BA53" s="88"/>
      <c r="BB53" s="88"/>
      <c r="BC53" s="88"/>
      <c r="BD53" s="89"/>
    </row>
    <row r="54" s="4" customFormat="1" ht="32.4" customHeight="1">
      <c r="B54" s="90"/>
      <c r="C54" s="91" t="s">
        <v>65</v>
      </c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3">
        <f>ROUND(AG55,2)</f>
        <v>0</v>
      </c>
      <c r="AH54" s="93"/>
      <c r="AI54" s="93"/>
      <c r="AJ54" s="93"/>
      <c r="AK54" s="93"/>
      <c r="AL54" s="93"/>
      <c r="AM54" s="93"/>
      <c r="AN54" s="94">
        <f>SUM(AG54,AT54)</f>
        <v>0</v>
      </c>
      <c r="AO54" s="94"/>
      <c r="AP54" s="94"/>
      <c r="AQ54" s="95" t="s">
        <v>1</v>
      </c>
      <c r="AR54" s="96"/>
      <c r="AS54" s="97">
        <f>ROUND(AS55,2)</f>
        <v>0</v>
      </c>
      <c r="AT54" s="98">
        <f>ROUND(SUM(AV54:AW54),2)</f>
        <v>0</v>
      </c>
      <c r="AU54" s="99">
        <f>ROUND(AU55,5)</f>
        <v>0</v>
      </c>
      <c r="AV54" s="98">
        <f>ROUND(AZ54*L29,2)</f>
        <v>0</v>
      </c>
      <c r="AW54" s="98">
        <f>ROUND(BA54*L30,2)</f>
        <v>0</v>
      </c>
      <c r="AX54" s="98">
        <f>ROUND(BB54*L29,2)</f>
        <v>0</v>
      </c>
      <c r="AY54" s="98">
        <f>ROUND(BC54*L30,2)</f>
        <v>0</v>
      </c>
      <c r="AZ54" s="98">
        <f>ROUND(AZ55,2)</f>
        <v>0</v>
      </c>
      <c r="BA54" s="98">
        <f>ROUND(BA55,2)</f>
        <v>0</v>
      </c>
      <c r="BB54" s="98">
        <f>ROUND(BB55,2)</f>
        <v>0</v>
      </c>
      <c r="BC54" s="98">
        <f>ROUND(BC55,2)</f>
        <v>0</v>
      </c>
      <c r="BD54" s="100">
        <f>ROUND(BD55,2)</f>
        <v>0</v>
      </c>
      <c r="BS54" s="101" t="s">
        <v>66</v>
      </c>
      <c r="BT54" s="101" t="s">
        <v>67</v>
      </c>
      <c r="BU54" s="102" t="s">
        <v>68</v>
      </c>
      <c r="BV54" s="101" t="s">
        <v>69</v>
      </c>
      <c r="BW54" s="101" t="s">
        <v>5</v>
      </c>
      <c r="BX54" s="101" t="s">
        <v>70</v>
      </c>
      <c r="CL54" s="101" t="s">
        <v>1</v>
      </c>
    </row>
    <row r="55" s="5" customFormat="1" ht="27" customHeight="1">
      <c r="A55" s="103" t="s">
        <v>71</v>
      </c>
      <c r="B55" s="104"/>
      <c r="C55" s="105"/>
      <c r="D55" s="106" t="s">
        <v>72</v>
      </c>
      <c r="E55" s="106"/>
      <c r="F55" s="106"/>
      <c r="G55" s="106"/>
      <c r="H55" s="106"/>
      <c r="I55" s="107"/>
      <c r="J55" s="106" t="s">
        <v>73</v>
      </c>
      <c r="K55" s="106"/>
      <c r="L55" s="106"/>
      <c r="M55" s="106"/>
      <c r="N55" s="106"/>
      <c r="O55" s="106"/>
      <c r="P55" s="106"/>
      <c r="Q55" s="106"/>
      <c r="R55" s="106"/>
      <c r="S55" s="106"/>
      <c r="T55" s="106"/>
      <c r="U55" s="106"/>
      <c r="V55" s="106"/>
      <c r="W55" s="106"/>
      <c r="X55" s="106"/>
      <c r="Y55" s="106"/>
      <c r="Z55" s="106"/>
      <c r="AA55" s="106"/>
      <c r="AB55" s="106"/>
      <c r="AC55" s="106"/>
      <c r="AD55" s="106"/>
      <c r="AE55" s="106"/>
      <c r="AF55" s="106"/>
      <c r="AG55" s="108">
        <f>'02 - Kopec na parc.č. 123...'!J30</f>
        <v>0</v>
      </c>
      <c r="AH55" s="107"/>
      <c r="AI55" s="107"/>
      <c r="AJ55" s="107"/>
      <c r="AK55" s="107"/>
      <c r="AL55" s="107"/>
      <c r="AM55" s="107"/>
      <c r="AN55" s="108">
        <f>SUM(AG55,AT55)</f>
        <v>0</v>
      </c>
      <c r="AO55" s="107"/>
      <c r="AP55" s="107"/>
      <c r="AQ55" s="109" t="s">
        <v>74</v>
      </c>
      <c r="AR55" s="110"/>
      <c r="AS55" s="111">
        <v>0</v>
      </c>
      <c r="AT55" s="112">
        <f>ROUND(SUM(AV55:AW55),2)</f>
        <v>0</v>
      </c>
      <c r="AU55" s="113">
        <f>'02 - Kopec na parc.č. 123...'!P86</f>
        <v>0</v>
      </c>
      <c r="AV55" s="112">
        <f>'02 - Kopec na parc.č. 123...'!J33</f>
        <v>0</v>
      </c>
      <c r="AW55" s="112">
        <f>'02 - Kopec na parc.č. 123...'!J34</f>
        <v>0</v>
      </c>
      <c r="AX55" s="112">
        <f>'02 - Kopec na parc.č. 123...'!J35</f>
        <v>0</v>
      </c>
      <c r="AY55" s="112">
        <f>'02 - Kopec na parc.č. 123...'!J36</f>
        <v>0</v>
      </c>
      <c r="AZ55" s="112">
        <f>'02 - Kopec na parc.č. 123...'!F33</f>
        <v>0</v>
      </c>
      <c r="BA55" s="112">
        <f>'02 - Kopec na parc.č. 123...'!F34</f>
        <v>0</v>
      </c>
      <c r="BB55" s="112">
        <f>'02 - Kopec na parc.č. 123...'!F35</f>
        <v>0</v>
      </c>
      <c r="BC55" s="112">
        <f>'02 - Kopec na parc.č. 123...'!F36</f>
        <v>0</v>
      </c>
      <c r="BD55" s="114">
        <f>'02 - Kopec na parc.č. 123...'!F37</f>
        <v>0</v>
      </c>
      <c r="BT55" s="115" t="s">
        <v>75</v>
      </c>
      <c r="BV55" s="115" t="s">
        <v>69</v>
      </c>
      <c r="BW55" s="115" t="s">
        <v>76</v>
      </c>
      <c r="BX55" s="115" t="s">
        <v>5</v>
      </c>
      <c r="CL55" s="115" t="s">
        <v>1</v>
      </c>
      <c r="CM55" s="115" t="s">
        <v>77</v>
      </c>
    </row>
    <row r="56" s="1" customFormat="1" ht="30" customHeight="1"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9"/>
    </row>
    <row r="57" s="1" customFormat="1" ht="6.96" customHeight="1">
      <c r="B57" s="53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  <c r="AA57" s="54"/>
      <c r="AB57" s="54"/>
      <c r="AC57" s="54"/>
      <c r="AD57" s="54"/>
      <c r="AE57" s="54"/>
      <c r="AF57" s="54"/>
      <c r="AG57" s="54"/>
      <c r="AH57" s="54"/>
      <c r="AI57" s="54"/>
      <c r="AJ57" s="54"/>
      <c r="AK57" s="54"/>
      <c r="AL57" s="54"/>
      <c r="AM57" s="54"/>
      <c r="AN57" s="54"/>
      <c r="AO57" s="54"/>
      <c r="AP57" s="54"/>
      <c r="AQ57" s="54"/>
      <c r="AR57" s="39"/>
    </row>
  </sheetData>
  <sheetProtection sheet="1" formatColumns="0" formatRows="0" objects="1" scenarios="1" spinCount="100000" saltValue="jIJiyqhwofQNoKl3oXTKw3X10l28vzrS+O7FPs3FPb2e89yZnWT6f5fU7XG2ZDqIT+OP9WJji8qAxdTXKHvsXw==" hashValue="GMpSyUlXy6ch/qgRTVYpaxhaYIquxbFpyJ5Tia7Jg+aJzstIdcJuH7q7viyNiHZUQKkV1gxEu1vtOSrXH+Z0GQ==" algorithmName="SHA-512" password="CC35"/>
  <mergeCells count="42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M50:AP50"/>
    <mergeCell ref="L45:AO45"/>
    <mergeCell ref="AM47:AN47"/>
    <mergeCell ref="AM49:AP49"/>
    <mergeCell ref="AS49:AT51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55" location="'02 - Kopec na parc.č. 123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16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3" t="s">
        <v>76</v>
      </c>
    </row>
    <row r="3" ht="6.96" customHeight="1">
      <c r="B3" s="117"/>
      <c r="C3" s="118"/>
      <c r="D3" s="118"/>
      <c r="E3" s="118"/>
      <c r="F3" s="118"/>
      <c r="G3" s="118"/>
      <c r="H3" s="118"/>
      <c r="I3" s="119"/>
      <c r="J3" s="118"/>
      <c r="K3" s="118"/>
      <c r="L3" s="16"/>
      <c r="AT3" s="13" t="s">
        <v>77</v>
      </c>
    </row>
    <row r="4" ht="24.96" customHeight="1">
      <c r="B4" s="16"/>
      <c r="D4" s="120" t="s">
        <v>78</v>
      </c>
      <c r="L4" s="16"/>
      <c r="M4" s="20" t="s">
        <v>10</v>
      </c>
      <c r="AT4" s="13" t="s">
        <v>4</v>
      </c>
    </row>
    <row r="5" ht="6.96" customHeight="1">
      <c r="B5" s="16"/>
      <c r="L5" s="16"/>
    </row>
    <row r="6" ht="12" customHeight="1">
      <c r="B6" s="16"/>
      <c r="D6" s="121" t="s">
        <v>16</v>
      </c>
      <c r="L6" s="16"/>
    </row>
    <row r="7" ht="16.5" customHeight="1">
      <c r="B7" s="16"/>
      <c r="E7" s="122" t="str">
        <f>'Rekapitulace stavby'!K6</f>
        <v>OSTRAVA JIH - PARO</v>
      </c>
      <c r="F7" s="121"/>
      <c r="G7" s="121"/>
      <c r="H7" s="121"/>
      <c r="L7" s="16"/>
    </row>
    <row r="8" s="1" customFormat="1" ht="12" customHeight="1">
      <c r="B8" s="39"/>
      <c r="D8" s="121" t="s">
        <v>79</v>
      </c>
      <c r="I8" s="123"/>
      <c r="L8" s="39"/>
    </row>
    <row r="9" s="1" customFormat="1" ht="36.96" customHeight="1">
      <c r="B9" s="39"/>
      <c r="E9" s="124" t="s">
        <v>73</v>
      </c>
      <c r="F9" s="1"/>
      <c r="G9" s="1"/>
      <c r="H9" s="1"/>
      <c r="I9" s="123"/>
      <c r="L9" s="39"/>
    </row>
    <row r="10" s="1" customFormat="1">
      <c r="B10" s="39"/>
      <c r="I10" s="123"/>
      <c r="L10" s="39"/>
    </row>
    <row r="11" s="1" customFormat="1" ht="12" customHeight="1">
      <c r="B11" s="39"/>
      <c r="D11" s="121" t="s">
        <v>18</v>
      </c>
      <c r="F11" s="13" t="s">
        <v>1</v>
      </c>
      <c r="I11" s="125" t="s">
        <v>19</v>
      </c>
      <c r="J11" s="13" t="s">
        <v>1</v>
      </c>
      <c r="L11" s="39"/>
    </row>
    <row r="12" s="1" customFormat="1" ht="12" customHeight="1">
      <c r="B12" s="39"/>
      <c r="D12" s="121" t="s">
        <v>20</v>
      </c>
      <c r="F12" s="13" t="s">
        <v>21</v>
      </c>
      <c r="I12" s="125" t="s">
        <v>22</v>
      </c>
      <c r="J12" s="126" t="str">
        <f>'Rekapitulace stavby'!AN8</f>
        <v>2. 5. 2019</v>
      </c>
      <c r="L12" s="39"/>
    </row>
    <row r="13" s="1" customFormat="1" ht="10.8" customHeight="1">
      <c r="B13" s="39"/>
      <c r="I13" s="123"/>
      <c r="L13" s="39"/>
    </row>
    <row r="14" s="1" customFormat="1" ht="12" customHeight="1">
      <c r="B14" s="39"/>
      <c r="D14" s="121" t="s">
        <v>24</v>
      </c>
      <c r="I14" s="125" t="s">
        <v>25</v>
      </c>
      <c r="J14" s="13" t="str">
        <f>IF('Rekapitulace stavby'!AN10="","",'Rekapitulace stavby'!AN10)</f>
        <v/>
      </c>
      <c r="L14" s="39"/>
    </row>
    <row r="15" s="1" customFormat="1" ht="18" customHeight="1">
      <c r="B15" s="39"/>
      <c r="E15" s="13" t="str">
        <f>IF('Rekapitulace stavby'!E11="","",'Rekapitulace stavby'!E11)</f>
        <v xml:space="preserve"> </v>
      </c>
      <c r="I15" s="125" t="s">
        <v>26</v>
      </c>
      <c r="J15" s="13" t="str">
        <f>IF('Rekapitulace stavby'!AN11="","",'Rekapitulace stavby'!AN11)</f>
        <v/>
      </c>
      <c r="L15" s="39"/>
    </row>
    <row r="16" s="1" customFormat="1" ht="6.96" customHeight="1">
      <c r="B16" s="39"/>
      <c r="I16" s="123"/>
      <c r="L16" s="39"/>
    </row>
    <row r="17" s="1" customFormat="1" ht="12" customHeight="1">
      <c r="B17" s="39"/>
      <c r="D17" s="121" t="s">
        <v>27</v>
      </c>
      <c r="I17" s="125" t="s">
        <v>25</v>
      </c>
      <c r="J17" s="29" t="str">
        <f>'Rekapitulace stavby'!AN13</f>
        <v>Vyplň údaj</v>
      </c>
      <c r="L17" s="39"/>
    </row>
    <row r="18" s="1" customFormat="1" ht="18" customHeight="1">
      <c r="B18" s="39"/>
      <c r="E18" s="29" t="str">
        <f>'Rekapitulace stavby'!E14</f>
        <v>Vyplň údaj</v>
      </c>
      <c r="F18" s="13"/>
      <c r="G18" s="13"/>
      <c r="H18" s="13"/>
      <c r="I18" s="125" t="s">
        <v>26</v>
      </c>
      <c r="J18" s="29" t="str">
        <f>'Rekapitulace stavby'!AN14</f>
        <v>Vyplň údaj</v>
      </c>
      <c r="L18" s="39"/>
    </row>
    <row r="19" s="1" customFormat="1" ht="6.96" customHeight="1">
      <c r="B19" s="39"/>
      <c r="I19" s="123"/>
      <c r="L19" s="39"/>
    </row>
    <row r="20" s="1" customFormat="1" ht="12" customHeight="1">
      <c r="B20" s="39"/>
      <c r="D20" s="121" t="s">
        <v>29</v>
      </c>
      <c r="I20" s="125" t="s">
        <v>25</v>
      </c>
      <c r="J20" s="13" t="str">
        <f>IF('Rekapitulace stavby'!AN16="","",'Rekapitulace stavby'!AN16)</f>
        <v/>
      </c>
      <c r="L20" s="39"/>
    </row>
    <row r="21" s="1" customFormat="1" ht="18" customHeight="1">
      <c r="B21" s="39"/>
      <c r="E21" s="13" t="str">
        <f>IF('Rekapitulace stavby'!E17="","",'Rekapitulace stavby'!E17)</f>
        <v xml:space="preserve"> </v>
      </c>
      <c r="I21" s="125" t="s">
        <v>26</v>
      </c>
      <c r="J21" s="13" t="str">
        <f>IF('Rekapitulace stavby'!AN17="","",'Rekapitulace stavby'!AN17)</f>
        <v/>
      </c>
      <c r="L21" s="39"/>
    </row>
    <row r="22" s="1" customFormat="1" ht="6.96" customHeight="1">
      <c r="B22" s="39"/>
      <c r="I22" s="123"/>
      <c r="L22" s="39"/>
    </row>
    <row r="23" s="1" customFormat="1" ht="12" customHeight="1">
      <c r="B23" s="39"/>
      <c r="D23" s="121" t="s">
        <v>31</v>
      </c>
      <c r="I23" s="125" t="s">
        <v>25</v>
      </c>
      <c r="J23" s="13" t="str">
        <f>IF('Rekapitulace stavby'!AN19="","",'Rekapitulace stavby'!AN19)</f>
        <v/>
      </c>
      <c r="L23" s="39"/>
    </row>
    <row r="24" s="1" customFormat="1" ht="18" customHeight="1">
      <c r="B24" s="39"/>
      <c r="E24" s="13" t="str">
        <f>IF('Rekapitulace stavby'!E20="","",'Rekapitulace stavby'!E20)</f>
        <v xml:space="preserve"> </v>
      </c>
      <c r="I24" s="125" t="s">
        <v>26</v>
      </c>
      <c r="J24" s="13" t="str">
        <f>IF('Rekapitulace stavby'!AN20="","",'Rekapitulace stavby'!AN20)</f>
        <v/>
      </c>
      <c r="L24" s="39"/>
    </row>
    <row r="25" s="1" customFormat="1" ht="6.96" customHeight="1">
      <c r="B25" s="39"/>
      <c r="I25" s="123"/>
      <c r="L25" s="39"/>
    </row>
    <row r="26" s="1" customFormat="1" ht="12" customHeight="1">
      <c r="B26" s="39"/>
      <c r="D26" s="121" t="s">
        <v>32</v>
      </c>
      <c r="I26" s="123"/>
      <c r="L26" s="39"/>
    </row>
    <row r="27" s="6" customFormat="1" ht="16.5" customHeight="1">
      <c r="B27" s="127"/>
      <c r="E27" s="128" t="s">
        <v>1</v>
      </c>
      <c r="F27" s="128"/>
      <c r="G27" s="128"/>
      <c r="H27" s="128"/>
      <c r="I27" s="129"/>
      <c r="L27" s="127"/>
    </row>
    <row r="28" s="1" customFormat="1" ht="6.96" customHeight="1">
      <c r="B28" s="39"/>
      <c r="I28" s="123"/>
      <c r="L28" s="39"/>
    </row>
    <row r="29" s="1" customFormat="1" ht="6.96" customHeight="1">
      <c r="B29" s="39"/>
      <c r="D29" s="67"/>
      <c r="E29" s="67"/>
      <c r="F29" s="67"/>
      <c r="G29" s="67"/>
      <c r="H29" s="67"/>
      <c r="I29" s="130"/>
      <c r="J29" s="67"/>
      <c r="K29" s="67"/>
      <c r="L29" s="39"/>
    </row>
    <row r="30" s="1" customFormat="1" ht="25.44" customHeight="1">
      <c r="B30" s="39"/>
      <c r="D30" s="131" t="s">
        <v>33</v>
      </c>
      <c r="I30" s="123"/>
      <c r="J30" s="132">
        <f>ROUND(J86, 2)</f>
        <v>0</v>
      </c>
      <c r="L30" s="39"/>
    </row>
    <row r="31" s="1" customFormat="1" ht="6.96" customHeight="1">
      <c r="B31" s="39"/>
      <c r="D31" s="67"/>
      <c r="E31" s="67"/>
      <c r="F31" s="67"/>
      <c r="G31" s="67"/>
      <c r="H31" s="67"/>
      <c r="I31" s="130"/>
      <c r="J31" s="67"/>
      <c r="K31" s="67"/>
      <c r="L31" s="39"/>
    </row>
    <row r="32" s="1" customFormat="1" ht="14.4" customHeight="1">
      <c r="B32" s="39"/>
      <c r="F32" s="133" t="s">
        <v>35</v>
      </c>
      <c r="I32" s="134" t="s">
        <v>34</v>
      </c>
      <c r="J32" s="133" t="s">
        <v>36</v>
      </c>
      <c r="L32" s="39"/>
    </row>
    <row r="33" s="1" customFormat="1" ht="14.4" customHeight="1">
      <c r="B33" s="39"/>
      <c r="D33" s="121" t="s">
        <v>37</v>
      </c>
      <c r="E33" s="121" t="s">
        <v>38</v>
      </c>
      <c r="F33" s="135">
        <f>ROUND((SUM(BE86:BE126)),  2)</f>
        <v>0</v>
      </c>
      <c r="I33" s="136">
        <v>0.20999999999999999</v>
      </c>
      <c r="J33" s="135">
        <f>ROUND(((SUM(BE86:BE126))*I33),  2)</f>
        <v>0</v>
      </c>
      <c r="L33" s="39"/>
    </row>
    <row r="34" s="1" customFormat="1" ht="14.4" customHeight="1">
      <c r="B34" s="39"/>
      <c r="E34" s="121" t="s">
        <v>39</v>
      </c>
      <c r="F34" s="135">
        <f>ROUND((SUM(BF86:BF126)),  2)</f>
        <v>0</v>
      </c>
      <c r="I34" s="136">
        <v>0.14999999999999999</v>
      </c>
      <c r="J34" s="135">
        <f>ROUND(((SUM(BF86:BF126))*I34),  2)</f>
        <v>0</v>
      </c>
      <c r="L34" s="39"/>
    </row>
    <row r="35" hidden="1" s="1" customFormat="1" ht="14.4" customHeight="1">
      <c r="B35" s="39"/>
      <c r="E35" s="121" t="s">
        <v>40</v>
      </c>
      <c r="F35" s="135">
        <f>ROUND((SUM(BG86:BG126)),  2)</f>
        <v>0</v>
      </c>
      <c r="I35" s="136">
        <v>0.20999999999999999</v>
      </c>
      <c r="J35" s="135">
        <f>0</f>
        <v>0</v>
      </c>
      <c r="L35" s="39"/>
    </row>
    <row r="36" hidden="1" s="1" customFormat="1" ht="14.4" customHeight="1">
      <c r="B36" s="39"/>
      <c r="E36" s="121" t="s">
        <v>41</v>
      </c>
      <c r="F36" s="135">
        <f>ROUND((SUM(BH86:BH126)),  2)</f>
        <v>0</v>
      </c>
      <c r="I36" s="136">
        <v>0.14999999999999999</v>
      </c>
      <c r="J36" s="135">
        <f>0</f>
        <v>0</v>
      </c>
      <c r="L36" s="39"/>
    </row>
    <row r="37" hidden="1" s="1" customFormat="1" ht="14.4" customHeight="1">
      <c r="B37" s="39"/>
      <c r="E37" s="121" t="s">
        <v>42</v>
      </c>
      <c r="F37" s="135">
        <f>ROUND((SUM(BI86:BI126)),  2)</f>
        <v>0</v>
      </c>
      <c r="I37" s="136">
        <v>0</v>
      </c>
      <c r="J37" s="135">
        <f>0</f>
        <v>0</v>
      </c>
      <c r="L37" s="39"/>
    </row>
    <row r="38" s="1" customFormat="1" ht="6.96" customHeight="1">
      <c r="B38" s="39"/>
      <c r="I38" s="123"/>
      <c r="L38" s="39"/>
    </row>
    <row r="39" s="1" customFormat="1" ht="25.44" customHeight="1">
      <c r="B39" s="39"/>
      <c r="C39" s="137"/>
      <c r="D39" s="138" t="s">
        <v>43</v>
      </c>
      <c r="E39" s="139"/>
      <c r="F39" s="139"/>
      <c r="G39" s="140" t="s">
        <v>44</v>
      </c>
      <c r="H39" s="141" t="s">
        <v>45</v>
      </c>
      <c r="I39" s="142"/>
      <c r="J39" s="143">
        <f>SUM(J30:J37)</f>
        <v>0</v>
      </c>
      <c r="K39" s="144"/>
      <c r="L39" s="39"/>
    </row>
    <row r="40" s="1" customFormat="1" ht="14.4" customHeight="1">
      <c r="B40" s="145"/>
      <c r="C40" s="146"/>
      <c r="D40" s="146"/>
      <c r="E40" s="146"/>
      <c r="F40" s="146"/>
      <c r="G40" s="146"/>
      <c r="H40" s="146"/>
      <c r="I40" s="147"/>
      <c r="J40" s="146"/>
      <c r="K40" s="146"/>
      <c r="L40" s="39"/>
    </row>
    <row r="44" s="1" customFormat="1" ht="6.96" customHeight="1">
      <c r="B44" s="148"/>
      <c r="C44" s="149"/>
      <c r="D44" s="149"/>
      <c r="E44" s="149"/>
      <c r="F44" s="149"/>
      <c r="G44" s="149"/>
      <c r="H44" s="149"/>
      <c r="I44" s="150"/>
      <c r="J44" s="149"/>
      <c r="K44" s="149"/>
      <c r="L44" s="39"/>
    </row>
    <row r="45" s="1" customFormat="1" ht="24.96" customHeight="1">
      <c r="B45" s="34"/>
      <c r="C45" s="19" t="s">
        <v>80</v>
      </c>
      <c r="D45" s="35"/>
      <c r="E45" s="35"/>
      <c r="F45" s="35"/>
      <c r="G45" s="35"/>
      <c r="H45" s="35"/>
      <c r="I45" s="123"/>
      <c r="J45" s="35"/>
      <c r="K45" s="35"/>
      <c r="L45" s="39"/>
    </row>
    <row r="46" s="1" customFormat="1" ht="6.96" customHeight="1">
      <c r="B46" s="34"/>
      <c r="C46" s="35"/>
      <c r="D46" s="35"/>
      <c r="E46" s="35"/>
      <c r="F46" s="35"/>
      <c r="G46" s="35"/>
      <c r="H46" s="35"/>
      <c r="I46" s="123"/>
      <c r="J46" s="35"/>
      <c r="K46" s="35"/>
      <c r="L46" s="39"/>
    </row>
    <row r="47" s="1" customFormat="1" ht="12" customHeight="1">
      <c r="B47" s="34"/>
      <c r="C47" s="28" t="s">
        <v>16</v>
      </c>
      <c r="D47" s="35"/>
      <c r="E47" s="35"/>
      <c r="F47" s="35"/>
      <c r="G47" s="35"/>
      <c r="H47" s="35"/>
      <c r="I47" s="123"/>
      <c r="J47" s="35"/>
      <c r="K47" s="35"/>
      <c r="L47" s="39"/>
    </row>
    <row r="48" s="1" customFormat="1" ht="16.5" customHeight="1">
      <c r="B48" s="34"/>
      <c r="C48" s="35"/>
      <c r="D48" s="35"/>
      <c r="E48" s="151" t="str">
        <f>E7</f>
        <v>OSTRAVA JIH - PARO</v>
      </c>
      <c r="F48" s="28"/>
      <c r="G48" s="28"/>
      <c r="H48" s="28"/>
      <c r="I48" s="123"/>
      <c r="J48" s="35"/>
      <c r="K48" s="35"/>
      <c r="L48" s="39"/>
    </row>
    <row r="49" s="1" customFormat="1" ht="12" customHeight="1">
      <c r="B49" s="34"/>
      <c r="C49" s="28" t="s">
        <v>79</v>
      </c>
      <c r="D49" s="35"/>
      <c r="E49" s="35"/>
      <c r="F49" s="35"/>
      <c r="G49" s="35"/>
      <c r="H49" s="35"/>
      <c r="I49" s="123"/>
      <c r="J49" s="35"/>
      <c r="K49" s="35"/>
      <c r="L49" s="39"/>
    </row>
    <row r="50" s="1" customFormat="1" ht="16.5" customHeight="1">
      <c r="B50" s="34"/>
      <c r="C50" s="35"/>
      <c r="D50" s="35"/>
      <c r="E50" s="60" t="str">
        <f>E9</f>
        <v>Kopec na parc.č. 1237/18, k.ú. Zábřeh nad Odrou</v>
      </c>
      <c r="F50" s="35"/>
      <c r="G50" s="35"/>
      <c r="H50" s="35"/>
      <c r="I50" s="123"/>
      <c r="J50" s="35"/>
      <c r="K50" s="35"/>
      <c r="L50" s="39"/>
    </row>
    <row r="51" s="1" customFormat="1" ht="6.96" customHeight="1">
      <c r="B51" s="34"/>
      <c r="C51" s="35"/>
      <c r="D51" s="35"/>
      <c r="E51" s="35"/>
      <c r="F51" s="35"/>
      <c r="G51" s="35"/>
      <c r="H51" s="35"/>
      <c r="I51" s="123"/>
      <c r="J51" s="35"/>
      <c r="K51" s="35"/>
      <c r="L51" s="39"/>
    </row>
    <row r="52" s="1" customFormat="1" ht="12" customHeight="1">
      <c r="B52" s="34"/>
      <c r="C52" s="28" t="s">
        <v>20</v>
      </c>
      <c r="D52" s="35"/>
      <c r="E52" s="35"/>
      <c r="F52" s="23" t="str">
        <f>F12</f>
        <v xml:space="preserve"> </v>
      </c>
      <c r="G52" s="35"/>
      <c r="H52" s="35"/>
      <c r="I52" s="125" t="s">
        <v>22</v>
      </c>
      <c r="J52" s="63" t="str">
        <f>IF(J12="","",J12)</f>
        <v>2. 5. 2019</v>
      </c>
      <c r="K52" s="35"/>
      <c r="L52" s="39"/>
    </row>
    <row r="53" s="1" customFormat="1" ht="6.96" customHeight="1">
      <c r="B53" s="34"/>
      <c r="C53" s="35"/>
      <c r="D53" s="35"/>
      <c r="E53" s="35"/>
      <c r="F53" s="35"/>
      <c r="G53" s="35"/>
      <c r="H53" s="35"/>
      <c r="I53" s="123"/>
      <c r="J53" s="35"/>
      <c r="K53" s="35"/>
      <c r="L53" s="39"/>
    </row>
    <row r="54" s="1" customFormat="1" ht="13.65" customHeight="1">
      <c r="B54" s="34"/>
      <c r="C54" s="28" t="s">
        <v>24</v>
      </c>
      <c r="D54" s="35"/>
      <c r="E54" s="35"/>
      <c r="F54" s="23" t="str">
        <f>E15</f>
        <v xml:space="preserve"> </v>
      </c>
      <c r="G54" s="35"/>
      <c r="H54" s="35"/>
      <c r="I54" s="125" t="s">
        <v>29</v>
      </c>
      <c r="J54" s="32" t="str">
        <f>E21</f>
        <v xml:space="preserve"> </v>
      </c>
      <c r="K54" s="35"/>
      <c r="L54" s="39"/>
    </row>
    <row r="55" s="1" customFormat="1" ht="13.65" customHeight="1">
      <c r="B55" s="34"/>
      <c r="C55" s="28" t="s">
        <v>27</v>
      </c>
      <c r="D55" s="35"/>
      <c r="E55" s="35"/>
      <c r="F55" s="23" t="str">
        <f>IF(E18="","",E18)</f>
        <v>Vyplň údaj</v>
      </c>
      <c r="G55" s="35"/>
      <c r="H55" s="35"/>
      <c r="I55" s="125" t="s">
        <v>31</v>
      </c>
      <c r="J55" s="32" t="str">
        <f>E24</f>
        <v xml:space="preserve"> </v>
      </c>
      <c r="K55" s="35"/>
      <c r="L55" s="39"/>
    </row>
    <row r="56" s="1" customFormat="1" ht="10.32" customHeight="1">
      <c r="B56" s="34"/>
      <c r="C56" s="35"/>
      <c r="D56" s="35"/>
      <c r="E56" s="35"/>
      <c r="F56" s="35"/>
      <c r="G56" s="35"/>
      <c r="H56" s="35"/>
      <c r="I56" s="123"/>
      <c r="J56" s="35"/>
      <c r="K56" s="35"/>
      <c r="L56" s="39"/>
    </row>
    <row r="57" s="1" customFormat="1" ht="29.28" customHeight="1">
      <c r="B57" s="34"/>
      <c r="C57" s="152" t="s">
        <v>81</v>
      </c>
      <c r="D57" s="153"/>
      <c r="E57" s="153"/>
      <c r="F57" s="153"/>
      <c r="G57" s="153"/>
      <c r="H57" s="153"/>
      <c r="I57" s="154"/>
      <c r="J57" s="155" t="s">
        <v>82</v>
      </c>
      <c r="K57" s="153"/>
      <c r="L57" s="39"/>
    </row>
    <row r="58" s="1" customFormat="1" ht="10.32" customHeight="1">
      <c r="B58" s="34"/>
      <c r="C58" s="35"/>
      <c r="D58" s="35"/>
      <c r="E58" s="35"/>
      <c r="F58" s="35"/>
      <c r="G58" s="35"/>
      <c r="H58" s="35"/>
      <c r="I58" s="123"/>
      <c r="J58" s="35"/>
      <c r="K58" s="35"/>
      <c r="L58" s="39"/>
    </row>
    <row r="59" s="1" customFormat="1" ht="22.8" customHeight="1">
      <c r="B59" s="34"/>
      <c r="C59" s="156" t="s">
        <v>83</v>
      </c>
      <c r="D59" s="35"/>
      <c r="E59" s="35"/>
      <c r="F59" s="35"/>
      <c r="G59" s="35"/>
      <c r="H59" s="35"/>
      <c r="I59" s="123"/>
      <c r="J59" s="94">
        <f>J86</f>
        <v>0</v>
      </c>
      <c r="K59" s="35"/>
      <c r="L59" s="39"/>
      <c r="AU59" s="13" t="s">
        <v>84</v>
      </c>
    </row>
    <row r="60" s="7" customFormat="1" ht="24.96" customHeight="1">
      <c r="B60" s="157"/>
      <c r="C60" s="158"/>
      <c r="D60" s="159" t="s">
        <v>85</v>
      </c>
      <c r="E60" s="160"/>
      <c r="F60" s="160"/>
      <c r="G60" s="160"/>
      <c r="H60" s="160"/>
      <c r="I60" s="161"/>
      <c r="J60" s="162">
        <f>J87</f>
        <v>0</v>
      </c>
      <c r="K60" s="158"/>
      <c r="L60" s="163"/>
    </row>
    <row r="61" s="8" customFormat="1" ht="19.92" customHeight="1">
      <c r="B61" s="164"/>
      <c r="C61" s="165"/>
      <c r="D61" s="166" t="s">
        <v>86</v>
      </c>
      <c r="E61" s="167"/>
      <c r="F61" s="167"/>
      <c r="G61" s="167"/>
      <c r="H61" s="167"/>
      <c r="I61" s="168"/>
      <c r="J61" s="169">
        <f>J88</f>
        <v>0</v>
      </c>
      <c r="K61" s="165"/>
      <c r="L61" s="170"/>
    </row>
    <row r="62" s="8" customFormat="1" ht="19.92" customHeight="1">
      <c r="B62" s="164"/>
      <c r="C62" s="165"/>
      <c r="D62" s="166" t="s">
        <v>87</v>
      </c>
      <c r="E62" s="167"/>
      <c r="F62" s="167"/>
      <c r="G62" s="167"/>
      <c r="H62" s="167"/>
      <c r="I62" s="168"/>
      <c r="J62" s="169">
        <f>J104</f>
        <v>0</v>
      </c>
      <c r="K62" s="165"/>
      <c r="L62" s="170"/>
    </row>
    <row r="63" s="8" customFormat="1" ht="19.92" customHeight="1">
      <c r="B63" s="164"/>
      <c r="C63" s="165"/>
      <c r="D63" s="166" t="s">
        <v>88</v>
      </c>
      <c r="E63" s="167"/>
      <c r="F63" s="167"/>
      <c r="G63" s="167"/>
      <c r="H63" s="167"/>
      <c r="I63" s="168"/>
      <c r="J63" s="169">
        <f>J106</f>
        <v>0</v>
      </c>
      <c r="K63" s="165"/>
      <c r="L63" s="170"/>
    </row>
    <row r="64" s="8" customFormat="1" ht="19.92" customHeight="1">
      <c r="B64" s="164"/>
      <c r="C64" s="165"/>
      <c r="D64" s="166" t="s">
        <v>89</v>
      </c>
      <c r="E64" s="167"/>
      <c r="F64" s="167"/>
      <c r="G64" s="167"/>
      <c r="H64" s="167"/>
      <c r="I64" s="168"/>
      <c r="J64" s="169">
        <f>J110</f>
        <v>0</v>
      </c>
      <c r="K64" s="165"/>
      <c r="L64" s="170"/>
    </row>
    <row r="65" s="8" customFormat="1" ht="19.92" customHeight="1">
      <c r="B65" s="164"/>
      <c r="C65" s="165"/>
      <c r="D65" s="166" t="s">
        <v>90</v>
      </c>
      <c r="E65" s="167"/>
      <c r="F65" s="167"/>
      <c r="G65" s="167"/>
      <c r="H65" s="167"/>
      <c r="I65" s="168"/>
      <c r="J65" s="169">
        <f>J117</f>
        <v>0</v>
      </c>
      <c r="K65" s="165"/>
      <c r="L65" s="170"/>
    </row>
    <row r="66" s="8" customFormat="1" ht="19.92" customHeight="1">
      <c r="B66" s="164"/>
      <c r="C66" s="165"/>
      <c r="D66" s="166" t="s">
        <v>91</v>
      </c>
      <c r="E66" s="167"/>
      <c r="F66" s="167"/>
      <c r="G66" s="167"/>
      <c r="H66" s="167"/>
      <c r="I66" s="168"/>
      <c r="J66" s="169">
        <f>J125</f>
        <v>0</v>
      </c>
      <c r="K66" s="165"/>
      <c r="L66" s="170"/>
    </row>
    <row r="67" s="1" customFormat="1" ht="21.84" customHeight="1">
      <c r="B67" s="34"/>
      <c r="C67" s="35"/>
      <c r="D67" s="35"/>
      <c r="E67" s="35"/>
      <c r="F67" s="35"/>
      <c r="G67" s="35"/>
      <c r="H67" s="35"/>
      <c r="I67" s="123"/>
      <c r="J67" s="35"/>
      <c r="K67" s="35"/>
      <c r="L67" s="39"/>
    </row>
    <row r="68" s="1" customFormat="1" ht="6.96" customHeight="1">
      <c r="B68" s="53"/>
      <c r="C68" s="54"/>
      <c r="D68" s="54"/>
      <c r="E68" s="54"/>
      <c r="F68" s="54"/>
      <c r="G68" s="54"/>
      <c r="H68" s="54"/>
      <c r="I68" s="147"/>
      <c r="J68" s="54"/>
      <c r="K68" s="54"/>
      <c r="L68" s="39"/>
    </row>
    <row r="72" s="1" customFormat="1" ht="6.96" customHeight="1">
      <c r="B72" s="55"/>
      <c r="C72" s="56"/>
      <c r="D72" s="56"/>
      <c r="E72" s="56"/>
      <c r="F72" s="56"/>
      <c r="G72" s="56"/>
      <c r="H72" s="56"/>
      <c r="I72" s="150"/>
      <c r="J72" s="56"/>
      <c r="K72" s="56"/>
      <c r="L72" s="39"/>
    </row>
    <row r="73" s="1" customFormat="1" ht="24.96" customHeight="1">
      <c r="B73" s="34"/>
      <c r="C73" s="19" t="s">
        <v>92</v>
      </c>
      <c r="D73" s="35"/>
      <c r="E73" s="35"/>
      <c r="F73" s="35"/>
      <c r="G73" s="35"/>
      <c r="H73" s="35"/>
      <c r="I73" s="123"/>
      <c r="J73" s="35"/>
      <c r="K73" s="35"/>
      <c r="L73" s="39"/>
    </row>
    <row r="74" s="1" customFormat="1" ht="6.96" customHeight="1">
      <c r="B74" s="34"/>
      <c r="C74" s="35"/>
      <c r="D74" s="35"/>
      <c r="E74" s="35"/>
      <c r="F74" s="35"/>
      <c r="G74" s="35"/>
      <c r="H74" s="35"/>
      <c r="I74" s="123"/>
      <c r="J74" s="35"/>
      <c r="K74" s="35"/>
      <c r="L74" s="39"/>
    </row>
    <row r="75" s="1" customFormat="1" ht="12" customHeight="1">
      <c r="B75" s="34"/>
      <c r="C75" s="28" t="s">
        <v>16</v>
      </c>
      <c r="D75" s="35"/>
      <c r="E75" s="35"/>
      <c r="F75" s="35"/>
      <c r="G75" s="35"/>
      <c r="H75" s="35"/>
      <c r="I75" s="123"/>
      <c r="J75" s="35"/>
      <c r="K75" s="35"/>
      <c r="L75" s="39"/>
    </row>
    <row r="76" s="1" customFormat="1" ht="16.5" customHeight="1">
      <c r="B76" s="34"/>
      <c r="C76" s="35"/>
      <c r="D76" s="35"/>
      <c r="E76" s="151" t="str">
        <f>E7</f>
        <v>OSTRAVA JIH - PARO</v>
      </c>
      <c r="F76" s="28"/>
      <c r="G76" s="28"/>
      <c r="H76" s="28"/>
      <c r="I76" s="123"/>
      <c r="J76" s="35"/>
      <c r="K76" s="35"/>
      <c r="L76" s="39"/>
    </row>
    <row r="77" s="1" customFormat="1" ht="12" customHeight="1">
      <c r="B77" s="34"/>
      <c r="C77" s="28" t="s">
        <v>79</v>
      </c>
      <c r="D77" s="35"/>
      <c r="E77" s="35"/>
      <c r="F77" s="35"/>
      <c r="G77" s="35"/>
      <c r="H77" s="35"/>
      <c r="I77" s="123"/>
      <c r="J77" s="35"/>
      <c r="K77" s="35"/>
      <c r="L77" s="39"/>
    </row>
    <row r="78" s="1" customFormat="1" ht="16.5" customHeight="1">
      <c r="B78" s="34"/>
      <c r="C78" s="35"/>
      <c r="D78" s="35"/>
      <c r="E78" s="60" t="str">
        <f>E9</f>
        <v>Kopec na parc.č. 1237/18, k.ú. Zábřeh nad Odrou</v>
      </c>
      <c r="F78" s="35"/>
      <c r="G78" s="35"/>
      <c r="H78" s="35"/>
      <c r="I78" s="123"/>
      <c r="J78" s="35"/>
      <c r="K78" s="35"/>
      <c r="L78" s="39"/>
    </row>
    <row r="79" s="1" customFormat="1" ht="6.96" customHeight="1">
      <c r="B79" s="34"/>
      <c r="C79" s="35"/>
      <c r="D79" s="35"/>
      <c r="E79" s="35"/>
      <c r="F79" s="35"/>
      <c r="G79" s="35"/>
      <c r="H79" s="35"/>
      <c r="I79" s="123"/>
      <c r="J79" s="35"/>
      <c r="K79" s="35"/>
      <c r="L79" s="39"/>
    </row>
    <row r="80" s="1" customFormat="1" ht="12" customHeight="1">
      <c r="B80" s="34"/>
      <c r="C80" s="28" t="s">
        <v>20</v>
      </c>
      <c r="D80" s="35"/>
      <c r="E80" s="35"/>
      <c r="F80" s="23" t="str">
        <f>F12</f>
        <v xml:space="preserve"> </v>
      </c>
      <c r="G80" s="35"/>
      <c r="H80" s="35"/>
      <c r="I80" s="125" t="s">
        <v>22</v>
      </c>
      <c r="J80" s="63" t="str">
        <f>IF(J12="","",J12)</f>
        <v>2. 5. 2019</v>
      </c>
      <c r="K80" s="35"/>
      <c r="L80" s="39"/>
    </row>
    <row r="81" s="1" customFormat="1" ht="6.96" customHeight="1">
      <c r="B81" s="34"/>
      <c r="C81" s="35"/>
      <c r="D81" s="35"/>
      <c r="E81" s="35"/>
      <c r="F81" s="35"/>
      <c r="G81" s="35"/>
      <c r="H81" s="35"/>
      <c r="I81" s="123"/>
      <c r="J81" s="35"/>
      <c r="K81" s="35"/>
      <c r="L81" s="39"/>
    </row>
    <row r="82" s="1" customFormat="1" ht="13.65" customHeight="1">
      <c r="B82" s="34"/>
      <c r="C82" s="28" t="s">
        <v>24</v>
      </c>
      <c r="D82" s="35"/>
      <c r="E82" s="35"/>
      <c r="F82" s="23" t="str">
        <f>E15</f>
        <v xml:space="preserve"> </v>
      </c>
      <c r="G82" s="35"/>
      <c r="H82" s="35"/>
      <c r="I82" s="125" t="s">
        <v>29</v>
      </c>
      <c r="J82" s="32" t="str">
        <f>E21</f>
        <v xml:space="preserve"> </v>
      </c>
      <c r="K82" s="35"/>
      <c r="L82" s="39"/>
    </row>
    <row r="83" s="1" customFormat="1" ht="13.65" customHeight="1">
      <c r="B83" s="34"/>
      <c r="C83" s="28" t="s">
        <v>27</v>
      </c>
      <c r="D83" s="35"/>
      <c r="E83" s="35"/>
      <c r="F83" s="23" t="str">
        <f>IF(E18="","",E18)</f>
        <v>Vyplň údaj</v>
      </c>
      <c r="G83" s="35"/>
      <c r="H83" s="35"/>
      <c r="I83" s="125" t="s">
        <v>31</v>
      </c>
      <c r="J83" s="32" t="str">
        <f>E24</f>
        <v xml:space="preserve"> </v>
      </c>
      <c r="K83" s="35"/>
      <c r="L83" s="39"/>
    </row>
    <row r="84" s="1" customFormat="1" ht="10.32" customHeight="1">
      <c r="B84" s="34"/>
      <c r="C84" s="35"/>
      <c r="D84" s="35"/>
      <c r="E84" s="35"/>
      <c r="F84" s="35"/>
      <c r="G84" s="35"/>
      <c r="H84" s="35"/>
      <c r="I84" s="123"/>
      <c r="J84" s="35"/>
      <c r="K84" s="35"/>
      <c r="L84" s="39"/>
    </row>
    <row r="85" s="9" customFormat="1" ht="29.28" customHeight="1">
      <c r="B85" s="171"/>
      <c r="C85" s="172" t="s">
        <v>93</v>
      </c>
      <c r="D85" s="173" t="s">
        <v>52</v>
      </c>
      <c r="E85" s="173" t="s">
        <v>48</v>
      </c>
      <c r="F85" s="173" t="s">
        <v>49</v>
      </c>
      <c r="G85" s="173" t="s">
        <v>94</v>
      </c>
      <c r="H85" s="173" t="s">
        <v>95</v>
      </c>
      <c r="I85" s="174" t="s">
        <v>96</v>
      </c>
      <c r="J85" s="175" t="s">
        <v>82</v>
      </c>
      <c r="K85" s="176" t="s">
        <v>97</v>
      </c>
      <c r="L85" s="177"/>
      <c r="M85" s="84" t="s">
        <v>1</v>
      </c>
      <c r="N85" s="85" t="s">
        <v>37</v>
      </c>
      <c r="O85" s="85" t="s">
        <v>98</v>
      </c>
      <c r="P85" s="85" t="s">
        <v>99</v>
      </c>
      <c r="Q85" s="85" t="s">
        <v>100</v>
      </c>
      <c r="R85" s="85" t="s">
        <v>101</v>
      </c>
      <c r="S85" s="85" t="s">
        <v>102</v>
      </c>
      <c r="T85" s="86" t="s">
        <v>103</v>
      </c>
    </row>
    <row r="86" s="1" customFormat="1" ht="22.8" customHeight="1">
      <c r="B86" s="34"/>
      <c r="C86" s="91" t="s">
        <v>104</v>
      </c>
      <c r="D86" s="35"/>
      <c r="E86" s="35"/>
      <c r="F86" s="35"/>
      <c r="G86" s="35"/>
      <c r="H86" s="35"/>
      <c r="I86" s="123"/>
      <c r="J86" s="178">
        <f>BK86</f>
        <v>0</v>
      </c>
      <c r="K86" s="35"/>
      <c r="L86" s="39"/>
      <c r="M86" s="87"/>
      <c r="N86" s="88"/>
      <c r="O86" s="88"/>
      <c r="P86" s="179">
        <f>P87</f>
        <v>0</v>
      </c>
      <c r="Q86" s="88"/>
      <c r="R86" s="179">
        <f>R87</f>
        <v>414.959</v>
      </c>
      <c r="S86" s="88"/>
      <c r="T86" s="180">
        <f>T87</f>
        <v>430.02699999999993</v>
      </c>
      <c r="AT86" s="13" t="s">
        <v>66</v>
      </c>
      <c r="AU86" s="13" t="s">
        <v>84</v>
      </c>
      <c r="BK86" s="181">
        <f>BK87</f>
        <v>0</v>
      </c>
    </row>
    <row r="87" s="10" customFormat="1" ht="25.92" customHeight="1">
      <c r="B87" s="182"/>
      <c r="C87" s="183"/>
      <c r="D87" s="184" t="s">
        <v>66</v>
      </c>
      <c r="E87" s="185" t="s">
        <v>105</v>
      </c>
      <c r="F87" s="185" t="s">
        <v>106</v>
      </c>
      <c r="G87" s="183"/>
      <c r="H87" s="183"/>
      <c r="I87" s="186"/>
      <c r="J87" s="187">
        <f>BK87</f>
        <v>0</v>
      </c>
      <c r="K87" s="183"/>
      <c r="L87" s="188"/>
      <c r="M87" s="189"/>
      <c r="N87" s="190"/>
      <c r="O87" s="190"/>
      <c r="P87" s="191">
        <f>P88+P104+P106+P110+P117+P125</f>
        <v>0</v>
      </c>
      <c r="Q87" s="190"/>
      <c r="R87" s="191">
        <f>R88+R104+R106+R110+R117+R125</f>
        <v>414.959</v>
      </c>
      <c r="S87" s="190"/>
      <c r="T87" s="192">
        <f>T88+T104+T106+T110+T117+T125</f>
        <v>430.02699999999993</v>
      </c>
      <c r="AR87" s="193" t="s">
        <v>75</v>
      </c>
      <c r="AT87" s="194" t="s">
        <v>66</v>
      </c>
      <c r="AU87" s="194" t="s">
        <v>67</v>
      </c>
      <c r="AY87" s="193" t="s">
        <v>107</v>
      </c>
      <c r="BK87" s="195">
        <f>BK88+BK104+BK106+BK110+BK117+BK125</f>
        <v>0</v>
      </c>
    </row>
    <row r="88" s="10" customFormat="1" ht="22.8" customHeight="1">
      <c r="B88" s="182"/>
      <c r="C88" s="183"/>
      <c r="D88" s="184" t="s">
        <v>66</v>
      </c>
      <c r="E88" s="196" t="s">
        <v>75</v>
      </c>
      <c r="F88" s="196" t="s">
        <v>108</v>
      </c>
      <c r="G88" s="183"/>
      <c r="H88" s="183"/>
      <c r="I88" s="186"/>
      <c r="J88" s="197">
        <f>BK88</f>
        <v>0</v>
      </c>
      <c r="K88" s="183"/>
      <c r="L88" s="188"/>
      <c r="M88" s="189"/>
      <c r="N88" s="190"/>
      <c r="O88" s="190"/>
      <c r="P88" s="191">
        <f>SUM(P89:P103)</f>
        <v>0</v>
      </c>
      <c r="Q88" s="190"/>
      <c r="R88" s="191">
        <f>SUM(R89:R103)</f>
        <v>0.025499999999999998</v>
      </c>
      <c r="S88" s="190"/>
      <c r="T88" s="192">
        <f>SUM(T89:T103)</f>
        <v>346.92499999999995</v>
      </c>
      <c r="AR88" s="193" t="s">
        <v>75</v>
      </c>
      <c r="AT88" s="194" t="s">
        <v>66</v>
      </c>
      <c r="AU88" s="194" t="s">
        <v>75</v>
      </c>
      <c r="AY88" s="193" t="s">
        <v>107</v>
      </c>
      <c r="BK88" s="195">
        <f>SUM(BK89:BK103)</f>
        <v>0</v>
      </c>
    </row>
    <row r="89" s="1" customFormat="1" ht="16.5" customHeight="1">
      <c r="B89" s="34"/>
      <c r="C89" s="198" t="s">
        <v>109</v>
      </c>
      <c r="D89" s="198" t="s">
        <v>110</v>
      </c>
      <c r="E89" s="199" t="s">
        <v>111</v>
      </c>
      <c r="F89" s="200" t="s">
        <v>112</v>
      </c>
      <c r="G89" s="201" t="s">
        <v>113</v>
      </c>
      <c r="H89" s="202">
        <v>1</v>
      </c>
      <c r="I89" s="203"/>
      <c r="J89" s="204">
        <f>ROUND(I89*H89,2)</f>
        <v>0</v>
      </c>
      <c r="K89" s="200" t="s">
        <v>114</v>
      </c>
      <c r="L89" s="39"/>
      <c r="M89" s="205" t="s">
        <v>1</v>
      </c>
      <c r="N89" s="206" t="s">
        <v>38</v>
      </c>
      <c r="O89" s="75"/>
      <c r="P89" s="207">
        <f>O89*H89</f>
        <v>0</v>
      </c>
      <c r="Q89" s="207">
        <v>0</v>
      </c>
      <c r="R89" s="207">
        <f>Q89*H89</f>
        <v>0</v>
      </c>
      <c r="S89" s="207">
        <v>0</v>
      </c>
      <c r="T89" s="208">
        <f>S89*H89</f>
        <v>0</v>
      </c>
      <c r="AR89" s="13" t="s">
        <v>115</v>
      </c>
      <c r="AT89" s="13" t="s">
        <v>110</v>
      </c>
      <c r="AU89" s="13" t="s">
        <v>77</v>
      </c>
      <c r="AY89" s="13" t="s">
        <v>107</v>
      </c>
      <c r="BE89" s="209">
        <f>IF(N89="základní",J89,0)</f>
        <v>0</v>
      </c>
      <c r="BF89" s="209">
        <f>IF(N89="snížená",J89,0)</f>
        <v>0</v>
      </c>
      <c r="BG89" s="209">
        <f>IF(N89="zákl. přenesená",J89,0)</f>
        <v>0</v>
      </c>
      <c r="BH89" s="209">
        <f>IF(N89="sníž. přenesená",J89,0)</f>
        <v>0</v>
      </c>
      <c r="BI89" s="209">
        <f>IF(N89="nulová",J89,0)</f>
        <v>0</v>
      </c>
      <c r="BJ89" s="13" t="s">
        <v>75</v>
      </c>
      <c r="BK89" s="209">
        <f>ROUND(I89*H89,2)</f>
        <v>0</v>
      </c>
      <c r="BL89" s="13" t="s">
        <v>115</v>
      </c>
      <c r="BM89" s="13" t="s">
        <v>116</v>
      </c>
    </row>
    <row r="90" s="1" customFormat="1" ht="16.5" customHeight="1">
      <c r="B90" s="34"/>
      <c r="C90" s="198" t="s">
        <v>117</v>
      </c>
      <c r="D90" s="198" t="s">
        <v>110</v>
      </c>
      <c r="E90" s="199" t="s">
        <v>118</v>
      </c>
      <c r="F90" s="200" t="s">
        <v>119</v>
      </c>
      <c r="G90" s="201" t="s">
        <v>120</v>
      </c>
      <c r="H90" s="202">
        <v>620</v>
      </c>
      <c r="I90" s="203"/>
      <c r="J90" s="204">
        <f>ROUND(I90*H90,2)</f>
        <v>0</v>
      </c>
      <c r="K90" s="200" t="s">
        <v>114</v>
      </c>
      <c r="L90" s="39"/>
      <c r="M90" s="205" t="s">
        <v>1</v>
      </c>
      <c r="N90" s="206" t="s">
        <v>38</v>
      </c>
      <c r="O90" s="75"/>
      <c r="P90" s="207">
        <f>O90*H90</f>
        <v>0</v>
      </c>
      <c r="Q90" s="207">
        <v>0</v>
      </c>
      <c r="R90" s="207">
        <f>Q90*H90</f>
        <v>0</v>
      </c>
      <c r="S90" s="207">
        <v>0.32500000000000001</v>
      </c>
      <c r="T90" s="208">
        <f>S90*H90</f>
        <v>201.5</v>
      </c>
      <c r="AR90" s="13" t="s">
        <v>115</v>
      </c>
      <c r="AT90" s="13" t="s">
        <v>110</v>
      </c>
      <c r="AU90" s="13" t="s">
        <v>77</v>
      </c>
      <c r="AY90" s="13" t="s">
        <v>107</v>
      </c>
      <c r="BE90" s="209">
        <f>IF(N90="základní",J90,0)</f>
        <v>0</v>
      </c>
      <c r="BF90" s="209">
        <f>IF(N90="snížená",J90,0)</f>
        <v>0</v>
      </c>
      <c r="BG90" s="209">
        <f>IF(N90="zákl. přenesená",J90,0)</f>
        <v>0</v>
      </c>
      <c r="BH90" s="209">
        <f>IF(N90="sníž. přenesená",J90,0)</f>
        <v>0</v>
      </c>
      <c r="BI90" s="209">
        <f>IF(N90="nulová",J90,0)</f>
        <v>0</v>
      </c>
      <c r="BJ90" s="13" t="s">
        <v>75</v>
      </c>
      <c r="BK90" s="209">
        <f>ROUND(I90*H90,2)</f>
        <v>0</v>
      </c>
      <c r="BL90" s="13" t="s">
        <v>115</v>
      </c>
      <c r="BM90" s="13" t="s">
        <v>121</v>
      </c>
    </row>
    <row r="91" s="1" customFormat="1" ht="16.5" customHeight="1">
      <c r="B91" s="34"/>
      <c r="C91" s="198" t="s">
        <v>75</v>
      </c>
      <c r="D91" s="198" t="s">
        <v>110</v>
      </c>
      <c r="E91" s="199" t="s">
        <v>122</v>
      </c>
      <c r="F91" s="200" t="s">
        <v>123</v>
      </c>
      <c r="G91" s="201" t="s">
        <v>120</v>
      </c>
      <c r="H91" s="202">
        <v>620</v>
      </c>
      <c r="I91" s="203"/>
      <c r="J91" s="204">
        <f>ROUND(I91*H91,2)</f>
        <v>0</v>
      </c>
      <c r="K91" s="200" t="s">
        <v>114</v>
      </c>
      <c r="L91" s="39"/>
      <c r="M91" s="205" t="s">
        <v>1</v>
      </c>
      <c r="N91" s="206" t="s">
        <v>38</v>
      </c>
      <c r="O91" s="75"/>
      <c r="P91" s="207">
        <f>O91*H91</f>
        <v>0</v>
      </c>
      <c r="Q91" s="207">
        <v>0</v>
      </c>
      <c r="R91" s="207">
        <f>Q91*H91</f>
        <v>0</v>
      </c>
      <c r="S91" s="207">
        <v>0.098000000000000004</v>
      </c>
      <c r="T91" s="208">
        <f>S91*H91</f>
        <v>60.760000000000005</v>
      </c>
      <c r="AR91" s="13" t="s">
        <v>115</v>
      </c>
      <c r="AT91" s="13" t="s">
        <v>110</v>
      </c>
      <c r="AU91" s="13" t="s">
        <v>77</v>
      </c>
      <c r="AY91" s="13" t="s">
        <v>107</v>
      </c>
      <c r="BE91" s="209">
        <f>IF(N91="základní",J91,0)</f>
        <v>0</v>
      </c>
      <c r="BF91" s="209">
        <f>IF(N91="snížená",J91,0)</f>
        <v>0</v>
      </c>
      <c r="BG91" s="209">
        <f>IF(N91="zákl. přenesená",J91,0)</f>
        <v>0</v>
      </c>
      <c r="BH91" s="209">
        <f>IF(N91="sníž. přenesená",J91,0)</f>
        <v>0</v>
      </c>
      <c r="BI91" s="209">
        <f>IF(N91="nulová",J91,0)</f>
        <v>0</v>
      </c>
      <c r="BJ91" s="13" t="s">
        <v>75</v>
      </c>
      <c r="BK91" s="209">
        <f>ROUND(I91*H91,2)</f>
        <v>0</v>
      </c>
      <c r="BL91" s="13" t="s">
        <v>115</v>
      </c>
      <c r="BM91" s="13" t="s">
        <v>124</v>
      </c>
    </row>
    <row r="92" s="1" customFormat="1" ht="16.5" customHeight="1">
      <c r="B92" s="34"/>
      <c r="C92" s="198" t="s">
        <v>77</v>
      </c>
      <c r="D92" s="198" t="s">
        <v>110</v>
      </c>
      <c r="E92" s="199" t="s">
        <v>125</v>
      </c>
      <c r="F92" s="200" t="s">
        <v>126</v>
      </c>
      <c r="G92" s="201" t="s">
        <v>127</v>
      </c>
      <c r="H92" s="202">
        <v>413</v>
      </c>
      <c r="I92" s="203"/>
      <c r="J92" s="204">
        <f>ROUND(I92*H92,2)</f>
        <v>0</v>
      </c>
      <c r="K92" s="200" t="s">
        <v>114</v>
      </c>
      <c r="L92" s="39"/>
      <c r="M92" s="205" t="s">
        <v>1</v>
      </c>
      <c r="N92" s="206" t="s">
        <v>38</v>
      </c>
      <c r="O92" s="75"/>
      <c r="P92" s="207">
        <f>O92*H92</f>
        <v>0</v>
      </c>
      <c r="Q92" s="207">
        <v>0</v>
      </c>
      <c r="R92" s="207">
        <f>Q92*H92</f>
        <v>0</v>
      </c>
      <c r="S92" s="207">
        <v>0.20499999999999999</v>
      </c>
      <c r="T92" s="208">
        <f>S92*H92</f>
        <v>84.664999999999992</v>
      </c>
      <c r="AR92" s="13" t="s">
        <v>115</v>
      </c>
      <c r="AT92" s="13" t="s">
        <v>110</v>
      </c>
      <c r="AU92" s="13" t="s">
        <v>77</v>
      </c>
      <c r="AY92" s="13" t="s">
        <v>107</v>
      </c>
      <c r="BE92" s="209">
        <f>IF(N92="základní",J92,0)</f>
        <v>0</v>
      </c>
      <c r="BF92" s="209">
        <f>IF(N92="snížená",J92,0)</f>
        <v>0</v>
      </c>
      <c r="BG92" s="209">
        <f>IF(N92="zákl. přenesená",J92,0)</f>
        <v>0</v>
      </c>
      <c r="BH92" s="209">
        <f>IF(N92="sníž. přenesená",J92,0)</f>
        <v>0</v>
      </c>
      <c r="BI92" s="209">
        <f>IF(N92="nulová",J92,0)</f>
        <v>0</v>
      </c>
      <c r="BJ92" s="13" t="s">
        <v>75</v>
      </c>
      <c r="BK92" s="209">
        <f>ROUND(I92*H92,2)</f>
        <v>0</v>
      </c>
      <c r="BL92" s="13" t="s">
        <v>115</v>
      </c>
      <c r="BM92" s="13" t="s">
        <v>128</v>
      </c>
    </row>
    <row r="93" s="1" customFormat="1" ht="16.5" customHeight="1">
      <c r="B93" s="34"/>
      <c r="C93" s="198" t="s">
        <v>129</v>
      </c>
      <c r="D93" s="198" t="s">
        <v>110</v>
      </c>
      <c r="E93" s="199" t="s">
        <v>130</v>
      </c>
      <c r="F93" s="200" t="s">
        <v>131</v>
      </c>
      <c r="G93" s="201" t="s">
        <v>127</v>
      </c>
      <c r="H93" s="202">
        <v>150</v>
      </c>
      <c r="I93" s="203"/>
      <c r="J93" s="204">
        <f>ROUND(I93*H93,2)</f>
        <v>0</v>
      </c>
      <c r="K93" s="200" t="s">
        <v>1</v>
      </c>
      <c r="L93" s="39"/>
      <c r="M93" s="205" t="s">
        <v>1</v>
      </c>
      <c r="N93" s="206" t="s">
        <v>38</v>
      </c>
      <c r="O93" s="75"/>
      <c r="P93" s="207">
        <f>O93*H93</f>
        <v>0</v>
      </c>
      <c r="Q93" s="207">
        <v>0.00014999999999999999</v>
      </c>
      <c r="R93" s="207">
        <f>Q93*H93</f>
        <v>0.022499999999999999</v>
      </c>
      <c r="S93" s="207">
        <v>0</v>
      </c>
      <c r="T93" s="208">
        <f>S93*H93</f>
        <v>0</v>
      </c>
      <c r="AR93" s="13" t="s">
        <v>115</v>
      </c>
      <c r="AT93" s="13" t="s">
        <v>110</v>
      </c>
      <c r="AU93" s="13" t="s">
        <v>77</v>
      </c>
      <c r="AY93" s="13" t="s">
        <v>107</v>
      </c>
      <c r="BE93" s="209">
        <f>IF(N93="základní",J93,0)</f>
        <v>0</v>
      </c>
      <c r="BF93" s="209">
        <f>IF(N93="snížená",J93,0)</f>
        <v>0</v>
      </c>
      <c r="BG93" s="209">
        <f>IF(N93="zákl. přenesená",J93,0)</f>
        <v>0</v>
      </c>
      <c r="BH93" s="209">
        <f>IF(N93="sníž. přenesená",J93,0)</f>
        <v>0</v>
      </c>
      <c r="BI93" s="209">
        <f>IF(N93="nulová",J93,0)</f>
        <v>0</v>
      </c>
      <c r="BJ93" s="13" t="s">
        <v>75</v>
      </c>
      <c r="BK93" s="209">
        <f>ROUND(I93*H93,2)</f>
        <v>0</v>
      </c>
      <c r="BL93" s="13" t="s">
        <v>115</v>
      </c>
      <c r="BM93" s="13" t="s">
        <v>132</v>
      </c>
    </row>
    <row r="94" s="1" customFormat="1" ht="16.5" customHeight="1">
      <c r="B94" s="34"/>
      <c r="C94" s="198" t="s">
        <v>133</v>
      </c>
      <c r="D94" s="198" t="s">
        <v>110</v>
      </c>
      <c r="E94" s="199" t="s">
        <v>134</v>
      </c>
      <c r="F94" s="200" t="s">
        <v>135</v>
      </c>
      <c r="G94" s="201" t="s">
        <v>127</v>
      </c>
      <c r="H94" s="202">
        <v>150</v>
      </c>
      <c r="I94" s="203"/>
      <c r="J94" s="204">
        <f>ROUND(I94*H94,2)</f>
        <v>0</v>
      </c>
      <c r="K94" s="200" t="s">
        <v>1</v>
      </c>
      <c r="L94" s="39"/>
      <c r="M94" s="205" t="s">
        <v>1</v>
      </c>
      <c r="N94" s="206" t="s">
        <v>38</v>
      </c>
      <c r="O94" s="75"/>
      <c r="P94" s="207">
        <f>O94*H94</f>
        <v>0</v>
      </c>
      <c r="Q94" s="207">
        <v>0</v>
      </c>
      <c r="R94" s="207">
        <f>Q94*H94</f>
        <v>0</v>
      </c>
      <c r="S94" s="207">
        <v>0</v>
      </c>
      <c r="T94" s="208">
        <f>S94*H94</f>
        <v>0</v>
      </c>
      <c r="AR94" s="13" t="s">
        <v>115</v>
      </c>
      <c r="AT94" s="13" t="s">
        <v>110</v>
      </c>
      <c r="AU94" s="13" t="s">
        <v>77</v>
      </c>
      <c r="AY94" s="13" t="s">
        <v>107</v>
      </c>
      <c r="BE94" s="209">
        <f>IF(N94="základní",J94,0)</f>
        <v>0</v>
      </c>
      <c r="BF94" s="209">
        <f>IF(N94="snížená",J94,0)</f>
        <v>0</v>
      </c>
      <c r="BG94" s="209">
        <f>IF(N94="zákl. přenesená",J94,0)</f>
        <v>0</v>
      </c>
      <c r="BH94" s="209">
        <f>IF(N94="sníž. přenesená",J94,0)</f>
        <v>0</v>
      </c>
      <c r="BI94" s="209">
        <f>IF(N94="nulová",J94,0)</f>
        <v>0</v>
      </c>
      <c r="BJ94" s="13" t="s">
        <v>75</v>
      </c>
      <c r="BK94" s="209">
        <f>ROUND(I94*H94,2)</f>
        <v>0</v>
      </c>
      <c r="BL94" s="13" t="s">
        <v>115</v>
      </c>
      <c r="BM94" s="13" t="s">
        <v>136</v>
      </c>
    </row>
    <row r="95" s="1" customFormat="1" ht="16.5" customHeight="1">
      <c r="B95" s="34"/>
      <c r="C95" s="198" t="s">
        <v>137</v>
      </c>
      <c r="D95" s="198" t="s">
        <v>110</v>
      </c>
      <c r="E95" s="199" t="s">
        <v>138</v>
      </c>
      <c r="F95" s="200" t="s">
        <v>139</v>
      </c>
      <c r="G95" s="201" t="s">
        <v>127</v>
      </c>
      <c r="H95" s="202">
        <v>150</v>
      </c>
      <c r="I95" s="203"/>
      <c r="J95" s="204">
        <f>ROUND(I95*H95,2)</f>
        <v>0</v>
      </c>
      <c r="K95" s="200" t="s">
        <v>1</v>
      </c>
      <c r="L95" s="39"/>
      <c r="M95" s="205" t="s">
        <v>1</v>
      </c>
      <c r="N95" s="206" t="s">
        <v>38</v>
      </c>
      <c r="O95" s="75"/>
      <c r="P95" s="207">
        <f>O95*H95</f>
        <v>0</v>
      </c>
      <c r="Q95" s="207">
        <v>0</v>
      </c>
      <c r="R95" s="207">
        <f>Q95*H95</f>
        <v>0</v>
      </c>
      <c r="S95" s="207">
        <v>0</v>
      </c>
      <c r="T95" s="208">
        <f>S95*H95</f>
        <v>0</v>
      </c>
      <c r="AR95" s="13" t="s">
        <v>115</v>
      </c>
      <c r="AT95" s="13" t="s">
        <v>110</v>
      </c>
      <c r="AU95" s="13" t="s">
        <v>77</v>
      </c>
      <c r="AY95" s="13" t="s">
        <v>107</v>
      </c>
      <c r="BE95" s="209">
        <f>IF(N95="základní",J95,0)</f>
        <v>0</v>
      </c>
      <c r="BF95" s="209">
        <f>IF(N95="snížená",J95,0)</f>
        <v>0</v>
      </c>
      <c r="BG95" s="209">
        <f>IF(N95="zákl. přenesená",J95,0)</f>
        <v>0</v>
      </c>
      <c r="BH95" s="209">
        <f>IF(N95="sníž. přenesená",J95,0)</f>
        <v>0</v>
      </c>
      <c r="BI95" s="209">
        <f>IF(N95="nulová",J95,0)</f>
        <v>0</v>
      </c>
      <c r="BJ95" s="13" t="s">
        <v>75</v>
      </c>
      <c r="BK95" s="209">
        <f>ROUND(I95*H95,2)</f>
        <v>0</v>
      </c>
      <c r="BL95" s="13" t="s">
        <v>115</v>
      </c>
      <c r="BM95" s="13" t="s">
        <v>140</v>
      </c>
    </row>
    <row r="96" s="1" customFormat="1" ht="16.5" customHeight="1">
      <c r="B96" s="34"/>
      <c r="C96" s="198" t="s">
        <v>7</v>
      </c>
      <c r="D96" s="198" t="s">
        <v>110</v>
      </c>
      <c r="E96" s="199" t="s">
        <v>141</v>
      </c>
      <c r="F96" s="200" t="s">
        <v>142</v>
      </c>
      <c r="G96" s="201" t="s">
        <v>143</v>
      </c>
      <c r="H96" s="202">
        <v>19</v>
      </c>
      <c r="I96" s="203"/>
      <c r="J96" s="204">
        <f>ROUND(I96*H96,2)</f>
        <v>0</v>
      </c>
      <c r="K96" s="200" t="s">
        <v>144</v>
      </c>
      <c r="L96" s="39"/>
      <c r="M96" s="205" t="s">
        <v>1</v>
      </c>
      <c r="N96" s="206" t="s">
        <v>38</v>
      </c>
      <c r="O96" s="75"/>
      <c r="P96" s="207">
        <f>O96*H96</f>
        <v>0</v>
      </c>
      <c r="Q96" s="207">
        <v>0</v>
      </c>
      <c r="R96" s="207">
        <f>Q96*H96</f>
        <v>0</v>
      </c>
      <c r="S96" s="207">
        <v>0</v>
      </c>
      <c r="T96" s="208">
        <f>S96*H96</f>
        <v>0</v>
      </c>
      <c r="AR96" s="13" t="s">
        <v>115</v>
      </c>
      <c r="AT96" s="13" t="s">
        <v>110</v>
      </c>
      <c r="AU96" s="13" t="s">
        <v>77</v>
      </c>
      <c r="AY96" s="13" t="s">
        <v>107</v>
      </c>
      <c r="BE96" s="209">
        <f>IF(N96="základní",J96,0)</f>
        <v>0</v>
      </c>
      <c r="BF96" s="209">
        <f>IF(N96="snížená",J96,0)</f>
        <v>0</v>
      </c>
      <c r="BG96" s="209">
        <f>IF(N96="zákl. přenesená",J96,0)</f>
        <v>0</v>
      </c>
      <c r="BH96" s="209">
        <f>IF(N96="sníž. přenesená",J96,0)</f>
        <v>0</v>
      </c>
      <c r="BI96" s="209">
        <f>IF(N96="nulová",J96,0)</f>
        <v>0</v>
      </c>
      <c r="BJ96" s="13" t="s">
        <v>75</v>
      </c>
      <c r="BK96" s="209">
        <f>ROUND(I96*H96,2)</f>
        <v>0</v>
      </c>
      <c r="BL96" s="13" t="s">
        <v>115</v>
      </c>
      <c r="BM96" s="13" t="s">
        <v>145</v>
      </c>
    </row>
    <row r="97" s="11" customFormat="1">
      <c r="B97" s="210"/>
      <c r="C97" s="211"/>
      <c r="D97" s="212" t="s">
        <v>146</v>
      </c>
      <c r="E97" s="213" t="s">
        <v>1</v>
      </c>
      <c r="F97" s="214" t="s">
        <v>147</v>
      </c>
      <c r="G97" s="211"/>
      <c r="H97" s="215">
        <v>19</v>
      </c>
      <c r="I97" s="216"/>
      <c r="J97" s="211"/>
      <c r="K97" s="211"/>
      <c r="L97" s="217"/>
      <c r="M97" s="218"/>
      <c r="N97" s="219"/>
      <c r="O97" s="219"/>
      <c r="P97" s="219"/>
      <c r="Q97" s="219"/>
      <c r="R97" s="219"/>
      <c r="S97" s="219"/>
      <c r="T97" s="220"/>
      <c r="AT97" s="221" t="s">
        <v>146</v>
      </c>
      <c r="AU97" s="221" t="s">
        <v>77</v>
      </c>
      <c r="AV97" s="11" t="s">
        <v>77</v>
      </c>
      <c r="AW97" s="11" t="s">
        <v>30</v>
      </c>
      <c r="AX97" s="11" t="s">
        <v>75</v>
      </c>
      <c r="AY97" s="221" t="s">
        <v>107</v>
      </c>
    </row>
    <row r="98" s="1" customFormat="1" ht="16.5" customHeight="1">
      <c r="B98" s="34"/>
      <c r="C98" s="198" t="s">
        <v>148</v>
      </c>
      <c r="D98" s="198" t="s">
        <v>110</v>
      </c>
      <c r="E98" s="199" t="s">
        <v>149</v>
      </c>
      <c r="F98" s="200" t="s">
        <v>150</v>
      </c>
      <c r="G98" s="201" t="s">
        <v>143</v>
      </c>
      <c r="H98" s="202">
        <v>87</v>
      </c>
      <c r="I98" s="203"/>
      <c r="J98" s="204">
        <f>ROUND(I98*H98,2)</f>
        <v>0</v>
      </c>
      <c r="K98" s="200" t="s">
        <v>1</v>
      </c>
      <c r="L98" s="39"/>
      <c r="M98" s="205" t="s">
        <v>1</v>
      </c>
      <c r="N98" s="206" t="s">
        <v>38</v>
      </c>
      <c r="O98" s="75"/>
      <c r="P98" s="207">
        <f>O98*H98</f>
        <v>0</v>
      </c>
      <c r="Q98" s="207">
        <v>0</v>
      </c>
      <c r="R98" s="207">
        <f>Q98*H98</f>
        <v>0</v>
      </c>
      <c r="S98" s="207">
        <v>0</v>
      </c>
      <c r="T98" s="208">
        <f>S98*H98</f>
        <v>0</v>
      </c>
      <c r="AR98" s="13" t="s">
        <v>115</v>
      </c>
      <c r="AT98" s="13" t="s">
        <v>110</v>
      </c>
      <c r="AU98" s="13" t="s">
        <v>77</v>
      </c>
      <c r="AY98" s="13" t="s">
        <v>107</v>
      </c>
      <c r="BE98" s="209">
        <f>IF(N98="základní",J98,0)</f>
        <v>0</v>
      </c>
      <c r="BF98" s="209">
        <f>IF(N98="snížená",J98,0)</f>
        <v>0</v>
      </c>
      <c r="BG98" s="209">
        <f>IF(N98="zákl. přenesená",J98,0)</f>
        <v>0</v>
      </c>
      <c r="BH98" s="209">
        <f>IF(N98="sníž. přenesená",J98,0)</f>
        <v>0</v>
      </c>
      <c r="BI98" s="209">
        <f>IF(N98="nulová",J98,0)</f>
        <v>0</v>
      </c>
      <c r="BJ98" s="13" t="s">
        <v>75</v>
      </c>
      <c r="BK98" s="209">
        <f>ROUND(I98*H98,2)</f>
        <v>0</v>
      </c>
      <c r="BL98" s="13" t="s">
        <v>115</v>
      </c>
      <c r="BM98" s="13" t="s">
        <v>151</v>
      </c>
    </row>
    <row r="99" s="11" customFormat="1">
      <c r="B99" s="210"/>
      <c r="C99" s="211"/>
      <c r="D99" s="212" t="s">
        <v>146</v>
      </c>
      <c r="E99" s="213" t="s">
        <v>1</v>
      </c>
      <c r="F99" s="214" t="s">
        <v>152</v>
      </c>
      <c r="G99" s="211"/>
      <c r="H99" s="215">
        <v>87</v>
      </c>
      <c r="I99" s="216"/>
      <c r="J99" s="211"/>
      <c r="K99" s="211"/>
      <c r="L99" s="217"/>
      <c r="M99" s="218"/>
      <c r="N99" s="219"/>
      <c r="O99" s="219"/>
      <c r="P99" s="219"/>
      <c r="Q99" s="219"/>
      <c r="R99" s="219"/>
      <c r="S99" s="219"/>
      <c r="T99" s="220"/>
      <c r="AT99" s="221" t="s">
        <v>146</v>
      </c>
      <c r="AU99" s="221" t="s">
        <v>77</v>
      </c>
      <c r="AV99" s="11" t="s">
        <v>77</v>
      </c>
      <c r="AW99" s="11" t="s">
        <v>30</v>
      </c>
      <c r="AX99" s="11" t="s">
        <v>75</v>
      </c>
      <c r="AY99" s="221" t="s">
        <v>107</v>
      </c>
    </row>
    <row r="100" s="1" customFormat="1" ht="16.5" customHeight="1">
      <c r="B100" s="34"/>
      <c r="C100" s="198" t="s">
        <v>153</v>
      </c>
      <c r="D100" s="198" t="s">
        <v>110</v>
      </c>
      <c r="E100" s="199" t="s">
        <v>154</v>
      </c>
      <c r="F100" s="200" t="s">
        <v>155</v>
      </c>
      <c r="G100" s="201" t="s">
        <v>120</v>
      </c>
      <c r="H100" s="202">
        <v>200</v>
      </c>
      <c r="I100" s="203"/>
      <c r="J100" s="204">
        <f>ROUND(I100*H100,2)</f>
        <v>0</v>
      </c>
      <c r="K100" s="200" t="s">
        <v>114</v>
      </c>
      <c r="L100" s="39"/>
      <c r="M100" s="205" t="s">
        <v>1</v>
      </c>
      <c r="N100" s="206" t="s">
        <v>38</v>
      </c>
      <c r="O100" s="75"/>
      <c r="P100" s="207">
        <f>O100*H100</f>
        <v>0</v>
      </c>
      <c r="Q100" s="207">
        <v>0</v>
      </c>
      <c r="R100" s="207">
        <f>Q100*H100</f>
        <v>0</v>
      </c>
      <c r="S100" s="207">
        <v>0</v>
      </c>
      <c r="T100" s="208">
        <f>S100*H100</f>
        <v>0</v>
      </c>
      <c r="AR100" s="13" t="s">
        <v>115</v>
      </c>
      <c r="AT100" s="13" t="s">
        <v>110</v>
      </c>
      <c r="AU100" s="13" t="s">
        <v>77</v>
      </c>
      <c r="AY100" s="13" t="s">
        <v>107</v>
      </c>
      <c r="BE100" s="209">
        <f>IF(N100="základní",J100,0)</f>
        <v>0</v>
      </c>
      <c r="BF100" s="209">
        <f>IF(N100="snížená",J100,0)</f>
        <v>0</v>
      </c>
      <c r="BG100" s="209">
        <f>IF(N100="zákl. přenesená",J100,0)</f>
        <v>0</v>
      </c>
      <c r="BH100" s="209">
        <f>IF(N100="sníž. přenesená",J100,0)</f>
        <v>0</v>
      </c>
      <c r="BI100" s="209">
        <f>IF(N100="nulová",J100,0)</f>
        <v>0</v>
      </c>
      <c r="BJ100" s="13" t="s">
        <v>75</v>
      </c>
      <c r="BK100" s="209">
        <f>ROUND(I100*H100,2)</f>
        <v>0</v>
      </c>
      <c r="BL100" s="13" t="s">
        <v>115</v>
      </c>
      <c r="BM100" s="13" t="s">
        <v>156</v>
      </c>
    </row>
    <row r="101" s="1" customFormat="1" ht="16.5" customHeight="1">
      <c r="B101" s="34"/>
      <c r="C101" s="198" t="s">
        <v>157</v>
      </c>
      <c r="D101" s="198" t="s">
        <v>110</v>
      </c>
      <c r="E101" s="199" t="s">
        <v>158</v>
      </c>
      <c r="F101" s="200" t="s">
        <v>159</v>
      </c>
      <c r="G101" s="201" t="s">
        <v>120</v>
      </c>
      <c r="H101" s="202">
        <v>200</v>
      </c>
      <c r="I101" s="203"/>
      <c r="J101" s="204">
        <f>ROUND(I101*H101,2)</f>
        <v>0</v>
      </c>
      <c r="K101" s="200" t="s">
        <v>114</v>
      </c>
      <c r="L101" s="39"/>
      <c r="M101" s="205" t="s">
        <v>1</v>
      </c>
      <c r="N101" s="206" t="s">
        <v>38</v>
      </c>
      <c r="O101" s="75"/>
      <c r="P101" s="207">
        <f>O101*H101</f>
        <v>0</v>
      </c>
      <c r="Q101" s="207">
        <v>0</v>
      </c>
      <c r="R101" s="207">
        <f>Q101*H101</f>
        <v>0</v>
      </c>
      <c r="S101" s="207">
        <v>0</v>
      </c>
      <c r="T101" s="208">
        <f>S101*H101</f>
        <v>0</v>
      </c>
      <c r="AR101" s="13" t="s">
        <v>115</v>
      </c>
      <c r="AT101" s="13" t="s">
        <v>110</v>
      </c>
      <c r="AU101" s="13" t="s">
        <v>77</v>
      </c>
      <c r="AY101" s="13" t="s">
        <v>107</v>
      </c>
      <c r="BE101" s="209">
        <f>IF(N101="základní",J101,0)</f>
        <v>0</v>
      </c>
      <c r="BF101" s="209">
        <f>IF(N101="snížená",J101,0)</f>
        <v>0</v>
      </c>
      <c r="BG101" s="209">
        <f>IF(N101="zákl. přenesená",J101,0)</f>
        <v>0</v>
      </c>
      <c r="BH101" s="209">
        <f>IF(N101="sníž. přenesená",J101,0)</f>
        <v>0</v>
      </c>
      <c r="BI101" s="209">
        <f>IF(N101="nulová",J101,0)</f>
        <v>0</v>
      </c>
      <c r="BJ101" s="13" t="s">
        <v>75</v>
      </c>
      <c r="BK101" s="209">
        <f>ROUND(I101*H101,2)</f>
        <v>0</v>
      </c>
      <c r="BL101" s="13" t="s">
        <v>115</v>
      </c>
      <c r="BM101" s="13" t="s">
        <v>160</v>
      </c>
    </row>
    <row r="102" s="1" customFormat="1" ht="16.5" customHeight="1">
      <c r="B102" s="34"/>
      <c r="C102" s="222" t="s">
        <v>161</v>
      </c>
      <c r="D102" s="222" t="s">
        <v>162</v>
      </c>
      <c r="E102" s="223" t="s">
        <v>163</v>
      </c>
      <c r="F102" s="224" t="s">
        <v>164</v>
      </c>
      <c r="G102" s="225" t="s">
        <v>165</v>
      </c>
      <c r="H102" s="226">
        <v>3</v>
      </c>
      <c r="I102" s="227"/>
      <c r="J102" s="228">
        <f>ROUND(I102*H102,2)</f>
        <v>0</v>
      </c>
      <c r="K102" s="224" t="s">
        <v>114</v>
      </c>
      <c r="L102" s="229"/>
      <c r="M102" s="230" t="s">
        <v>1</v>
      </c>
      <c r="N102" s="231" t="s">
        <v>38</v>
      </c>
      <c r="O102" s="75"/>
      <c r="P102" s="207">
        <f>O102*H102</f>
        <v>0</v>
      </c>
      <c r="Q102" s="207">
        <v>0.001</v>
      </c>
      <c r="R102" s="207">
        <f>Q102*H102</f>
        <v>0.0030000000000000001</v>
      </c>
      <c r="S102" s="207">
        <v>0</v>
      </c>
      <c r="T102" s="208">
        <f>S102*H102</f>
        <v>0</v>
      </c>
      <c r="AR102" s="13" t="s">
        <v>166</v>
      </c>
      <c r="AT102" s="13" t="s">
        <v>162</v>
      </c>
      <c r="AU102" s="13" t="s">
        <v>77</v>
      </c>
      <c r="AY102" s="13" t="s">
        <v>107</v>
      </c>
      <c r="BE102" s="209">
        <f>IF(N102="základní",J102,0)</f>
        <v>0</v>
      </c>
      <c r="BF102" s="209">
        <f>IF(N102="snížená",J102,0)</f>
        <v>0</v>
      </c>
      <c r="BG102" s="209">
        <f>IF(N102="zákl. přenesená",J102,0)</f>
        <v>0</v>
      </c>
      <c r="BH102" s="209">
        <f>IF(N102="sníž. přenesená",J102,0)</f>
        <v>0</v>
      </c>
      <c r="BI102" s="209">
        <f>IF(N102="nulová",J102,0)</f>
        <v>0</v>
      </c>
      <c r="BJ102" s="13" t="s">
        <v>75</v>
      </c>
      <c r="BK102" s="209">
        <f>ROUND(I102*H102,2)</f>
        <v>0</v>
      </c>
      <c r="BL102" s="13" t="s">
        <v>115</v>
      </c>
      <c r="BM102" s="13" t="s">
        <v>167</v>
      </c>
    </row>
    <row r="103" s="11" customFormat="1">
      <c r="B103" s="210"/>
      <c r="C103" s="211"/>
      <c r="D103" s="212" t="s">
        <v>146</v>
      </c>
      <c r="E103" s="211"/>
      <c r="F103" s="214" t="s">
        <v>168</v>
      </c>
      <c r="G103" s="211"/>
      <c r="H103" s="215">
        <v>3</v>
      </c>
      <c r="I103" s="216"/>
      <c r="J103" s="211"/>
      <c r="K103" s="211"/>
      <c r="L103" s="217"/>
      <c r="M103" s="218"/>
      <c r="N103" s="219"/>
      <c r="O103" s="219"/>
      <c r="P103" s="219"/>
      <c r="Q103" s="219"/>
      <c r="R103" s="219"/>
      <c r="S103" s="219"/>
      <c r="T103" s="220"/>
      <c r="AT103" s="221" t="s">
        <v>146</v>
      </c>
      <c r="AU103" s="221" t="s">
        <v>77</v>
      </c>
      <c r="AV103" s="11" t="s">
        <v>77</v>
      </c>
      <c r="AW103" s="11" t="s">
        <v>4</v>
      </c>
      <c r="AX103" s="11" t="s">
        <v>75</v>
      </c>
      <c r="AY103" s="221" t="s">
        <v>107</v>
      </c>
    </row>
    <row r="104" s="10" customFormat="1" ht="22.8" customHeight="1">
      <c r="B104" s="182"/>
      <c r="C104" s="183"/>
      <c r="D104" s="184" t="s">
        <v>66</v>
      </c>
      <c r="E104" s="196" t="s">
        <v>77</v>
      </c>
      <c r="F104" s="196" t="s">
        <v>169</v>
      </c>
      <c r="G104" s="183"/>
      <c r="H104" s="183"/>
      <c r="I104" s="186"/>
      <c r="J104" s="197">
        <f>BK104</f>
        <v>0</v>
      </c>
      <c r="K104" s="183"/>
      <c r="L104" s="188"/>
      <c r="M104" s="189"/>
      <c r="N104" s="190"/>
      <c r="O104" s="190"/>
      <c r="P104" s="191">
        <f>P105</f>
        <v>0</v>
      </c>
      <c r="Q104" s="190"/>
      <c r="R104" s="191">
        <f>R105</f>
        <v>0</v>
      </c>
      <c r="S104" s="190"/>
      <c r="T104" s="192">
        <f>T105</f>
        <v>0</v>
      </c>
      <c r="AR104" s="193" t="s">
        <v>75</v>
      </c>
      <c r="AT104" s="194" t="s">
        <v>66</v>
      </c>
      <c r="AU104" s="194" t="s">
        <v>75</v>
      </c>
      <c r="AY104" s="193" t="s">
        <v>107</v>
      </c>
      <c r="BK104" s="195">
        <f>BK105</f>
        <v>0</v>
      </c>
    </row>
    <row r="105" s="1" customFormat="1" ht="16.5" customHeight="1">
      <c r="B105" s="34"/>
      <c r="C105" s="198" t="s">
        <v>170</v>
      </c>
      <c r="D105" s="198" t="s">
        <v>110</v>
      </c>
      <c r="E105" s="199" t="s">
        <v>171</v>
      </c>
      <c r="F105" s="200" t="s">
        <v>172</v>
      </c>
      <c r="G105" s="201" t="s">
        <v>120</v>
      </c>
      <c r="H105" s="202">
        <v>540</v>
      </c>
      <c r="I105" s="203"/>
      <c r="J105" s="204">
        <f>ROUND(I105*H105,2)</f>
        <v>0</v>
      </c>
      <c r="K105" s="200" t="s">
        <v>114</v>
      </c>
      <c r="L105" s="39"/>
      <c r="M105" s="205" t="s">
        <v>1</v>
      </c>
      <c r="N105" s="206" t="s">
        <v>38</v>
      </c>
      <c r="O105" s="75"/>
      <c r="P105" s="207">
        <f>O105*H105</f>
        <v>0</v>
      </c>
      <c r="Q105" s="207">
        <v>0</v>
      </c>
      <c r="R105" s="207">
        <f>Q105*H105</f>
        <v>0</v>
      </c>
      <c r="S105" s="207">
        <v>0</v>
      </c>
      <c r="T105" s="208">
        <f>S105*H105</f>
        <v>0</v>
      </c>
      <c r="AR105" s="13" t="s">
        <v>115</v>
      </c>
      <c r="AT105" s="13" t="s">
        <v>110</v>
      </c>
      <c r="AU105" s="13" t="s">
        <v>77</v>
      </c>
      <c r="AY105" s="13" t="s">
        <v>107</v>
      </c>
      <c r="BE105" s="209">
        <f>IF(N105="základní",J105,0)</f>
        <v>0</v>
      </c>
      <c r="BF105" s="209">
        <f>IF(N105="snížená",J105,0)</f>
        <v>0</v>
      </c>
      <c r="BG105" s="209">
        <f>IF(N105="zákl. přenesená",J105,0)</f>
        <v>0</v>
      </c>
      <c r="BH105" s="209">
        <f>IF(N105="sníž. přenesená",J105,0)</f>
        <v>0</v>
      </c>
      <c r="BI105" s="209">
        <f>IF(N105="nulová",J105,0)</f>
        <v>0</v>
      </c>
      <c r="BJ105" s="13" t="s">
        <v>75</v>
      </c>
      <c r="BK105" s="209">
        <f>ROUND(I105*H105,2)</f>
        <v>0</v>
      </c>
      <c r="BL105" s="13" t="s">
        <v>115</v>
      </c>
      <c r="BM105" s="13" t="s">
        <v>173</v>
      </c>
    </row>
    <row r="106" s="10" customFormat="1" ht="22.8" customHeight="1">
      <c r="B106" s="182"/>
      <c r="C106" s="183"/>
      <c r="D106" s="184" t="s">
        <v>66</v>
      </c>
      <c r="E106" s="196" t="s">
        <v>174</v>
      </c>
      <c r="F106" s="196" t="s">
        <v>175</v>
      </c>
      <c r="G106" s="183"/>
      <c r="H106" s="183"/>
      <c r="I106" s="186"/>
      <c r="J106" s="197">
        <f>BK106</f>
        <v>0</v>
      </c>
      <c r="K106" s="183"/>
      <c r="L106" s="188"/>
      <c r="M106" s="189"/>
      <c r="N106" s="190"/>
      <c r="O106" s="190"/>
      <c r="P106" s="191">
        <f>SUM(P107:P109)</f>
        <v>0</v>
      </c>
      <c r="Q106" s="190"/>
      <c r="R106" s="191">
        <f>SUM(R107:R109)</f>
        <v>372.95099999999996</v>
      </c>
      <c r="S106" s="190"/>
      <c r="T106" s="192">
        <f>SUM(T107:T109)</f>
        <v>0</v>
      </c>
      <c r="AR106" s="193" t="s">
        <v>75</v>
      </c>
      <c r="AT106" s="194" t="s">
        <v>66</v>
      </c>
      <c r="AU106" s="194" t="s">
        <v>75</v>
      </c>
      <c r="AY106" s="193" t="s">
        <v>107</v>
      </c>
      <c r="BK106" s="195">
        <f>SUM(BK107:BK109)</f>
        <v>0</v>
      </c>
    </row>
    <row r="107" s="1" customFormat="1" ht="16.5" customHeight="1">
      <c r="B107" s="34"/>
      <c r="C107" s="198" t="s">
        <v>8</v>
      </c>
      <c r="D107" s="198" t="s">
        <v>110</v>
      </c>
      <c r="E107" s="199" t="s">
        <v>176</v>
      </c>
      <c r="F107" s="200" t="s">
        <v>177</v>
      </c>
      <c r="G107" s="201" t="s">
        <v>120</v>
      </c>
      <c r="H107" s="202">
        <v>540</v>
      </c>
      <c r="I107" s="203"/>
      <c r="J107" s="204">
        <f>ROUND(I107*H107,2)</f>
        <v>0</v>
      </c>
      <c r="K107" s="200" t="s">
        <v>114</v>
      </c>
      <c r="L107" s="39"/>
      <c r="M107" s="205" t="s">
        <v>1</v>
      </c>
      <c r="N107" s="206" t="s">
        <v>38</v>
      </c>
      <c r="O107" s="75"/>
      <c r="P107" s="207">
        <f>O107*H107</f>
        <v>0</v>
      </c>
      <c r="Q107" s="207">
        <v>0.45300000000000001</v>
      </c>
      <c r="R107" s="207">
        <f>Q107*H107</f>
        <v>244.62000000000001</v>
      </c>
      <c r="S107" s="207">
        <v>0</v>
      </c>
      <c r="T107" s="208">
        <f>S107*H107</f>
        <v>0</v>
      </c>
      <c r="AR107" s="13" t="s">
        <v>115</v>
      </c>
      <c r="AT107" s="13" t="s">
        <v>110</v>
      </c>
      <c r="AU107" s="13" t="s">
        <v>77</v>
      </c>
      <c r="AY107" s="13" t="s">
        <v>107</v>
      </c>
      <c r="BE107" s="209">
        <f>IF(N107="základní",J107,0)</f>
        <v>0</v>
      </c>
      <c r="BF107" s="209">
        <f>IF(N107="snížená",J107,0)</f>
        <v>0</v>
      </c>
      <c r="BG107" s="209">
        <f>IF(N107="zákl. přenesená",J107,0)</f>
        <v>0</v>
      </c>
      <c r="BH107" s="209">
        <f>IF(N107="sníž. přenesená",J107,0)</f>
        <v>0</v>
      </c>
      <c r="BI107" s="209">
        <f>IF(N107="nulová",J107,0)</f>
        <v>0</v>
      </c>
      <c r="BJ107" s="13" t="s">
        <v>75</v>
      </c>
      <c r="BK107" s="209">
        <f>ROUND(I107*H107,2)</f>
        <v>0</v>
      </c>
      <c r="BL107" s="13" t="s">
        <v>115</v>
      </c>
      <c r="BM107" s="13" t="s">
        <v>178</v>
      </c>
    </row>
    <row r="108" s="1" customFormat="1" ht="16.5" customHeight="1">
      <c r="B108" s="34"/>
      <c r="C108" s="198" t="s">
        <v>179</v>
      </c>
      <c r="D108" s="198" t="s">
        <v>110</v>
      </c>
      <c r="E108" s="199" t="s">
        <v>180</v>
      </c>
      <c r="F108" s="200" t="s">
        <v>181</v>
      </c>
      <c r="G108" s="201" t="s">
        <v>120</v>
      </c>
      <c r="H108" s="202">
        <v>540</v>
      </c>
      <c r="I108" s="203"/>
      <c r="J108" s="204">
        <f>ROUND(I108*H108,2)</f>
        <v>0</v>
      </c>
      <c r="K108" s="200" t="s">
        <v>114</v>
      </c>
      <c r="L108" s="39"/>
      <c r="M108" s="205" t="s">
        <v>1</v>
      </c>
      <c r="N108" s="206" t="s">
        <v>38</v>
      </c>
      <c r="O108" s="75"/>
      <c r="P108" s="207">
        <f>O108*H108</f>
        <v>0</v>
      </c>
      <c r="Q108" s="207">
        <v>0.085650000000000004</v>
      </c>
      <c r="R108" s="207">
        <f>Q108*H108</f>
        <v>46.251000000000005</v>
      </c>
      <c r="S108" s="207">
        <v>0</v>
      </c>
      <c r="T108" s="208">
        <f>S108*H108</f>
        <v>0</v>
      </c>
      <c r="AR108" s="13" t="s">
        <v>115</v>
      </c>
      <c r="AT108" s="13" t="s">
        <v>110</v>
      </c>
      <c r="AU108" s="13" t="s">
        <v>77</v>
      </c>
      <c r="AY108" s="13" t="s">
        <v>107</v>
      </c>
      <c r="BE108" s="209">
        <f>IF(N108="základní",J108,0)</f>
        <v>0</v>
      </c>
      <c r="BF108" s="209">
        <f>IF(N108="snížená",J108,0)</f>
        <v>0</v>
      </c>
      <c r="BG108" s="209">
        <f>IF(N108="zákl. přenesená",J108,0)</f>
        <v>0</v>
      </c>
      <c r="BH108" s="209">
        <f>IF(N108="sníž. přenesená",J108,0)</f>
        <v>0</v>
      </c>
      <c r="BI108" s="209">
        <f>IF(N108="nulová",J108,0)</f>
        <v>0</v>
      </c>
      <c r="BJ108" s="13" t="s">
        <v>75</v>
      </c>
      <c r="BK108" s="209">
        <f>ROUND(I108*H108,2)</f>
        <v>0</v>
      </c>
      <c r="BL108" s="13" t="s">
        <v>115</v>
      </c>
      <c r="BM108" s="13" t="s">
        <v>182</v>
      </c>
    </row>
    <row r="109" s="1" customFormat="1" ht="16.5" customHeight="1">
      <c r="B109" s="34"/>
      <c r="C109" s="222" t="s">
        <v>183</v>
      </c>
      <c r="D109" s="222" t="s">
        <v>162</v>
      </c>
      <c r="E109" s="223" t="s">
        <v>184</v>
      </c>
      <c r="F109" s="224" t="s">
        <v>185</v>
      </c>
      <c r="G109" s="225" t="s">
        <v>120</v>
      </c>
      <c r="H109" s="226">
        <v>540</v>
      </c>
      <c r="I109" s="227"/>
      <c r="J109" s="228">
        <f>ROUND(I109*H109,2)</f>
        <v>0</v>
      </c>
      <c r="K109" s="224" t="s">
        <v>114</v>
      </c>
      <c r="L109" s="229"/>
      <c r="M109" s="230" t="s">
        <v>1</v>
      </c>
      <c r="N109" s="231" t="s">
        <v>38</v>
      </c>
      <c r="O109" s="75"/>
      <c r="P109" s="207">
        <f>O109*H109</f>
        <v>0</v>
      </c>
      <c r="Q109" s="207">
        <v>0.152</v>
      </c>
      <c r="R109" s="207">
        <f>Q109*H109</f>
        <v>82.079999999999998</v>
      </c>
      <c r="S109" s="207">
        <v>0</v>
      </c>
      <c r="T109" s="208">
        <f>S109*H109</f>
        <v>0</v>
      </c>
      <c r="AR109" s="13" t="s">
        <v>166</v>
      </c>
      <c r="AT109" s="13" t="s">
        <v>162</v>
      </c>
      <c r="AU109" s="13" t="s">
        <v>77</v>
      </c>
      <c r="AY109" s="13" t="s">
        <v>107</v>
      </c>
      <c r="BE109" s="209">
        <f>IF(N109="základní",J109,0)</f>
        <v>0</v>
      </c>
      <c r="BF109" s="209">
        <f>IF(N109="snížená",J109,0)</f>
        <v>0</v>
      </c>
      <c r="BG109" s="209">
        <f>IF(N109="zákl. přenesená",J109,0)</f>
        <v>0</v>
      </c>
      <c r="BH109" s="209">
        <f>IF(N109="sníž. přenesená",J109,0)</f>
        <v>0</v>
      </c>
      <c r="BI109" s="209">
        <f>IF(N109="nulová",J109,0)</f>
        <v>0</v>
      </c>
      <c r="BJ109" s="13" t="s">
        <v>75</v>
      </c>
      <c r="BK109" s="209">
        <f>ROUND(I109*H109,2)</f>
        <v>0</v>
      </c>
      <c r="BL109" s="13" t="s">
        <v>115</v>
      </c>
      <c r="BM109" s="13" t="s">
        <v>186</v>
      </c>
    </row>
    <row r="110" s="10" customFormat="1" ht="22.8" customHeight="1">
      <c r="B110" s="182"/>
      <c r="C110" s="183"/>
      <c r="D110" s="184" t="s">
        <v>66</v>
      </c>
      <c r="E110" s="196" t="s">
        <v>187</v>
      </c>
      <c r="F110" s="196" t="s">
        <v>188</v>
      </c>
      <c r="G110" s="183"/>
      <c r="H110" s="183"/>
      <c r="I110" s="186"/>
      <c r="J110" s="197">
        <f>BK110</f>
        <v>0</v>
      </c>
      <c r="K110" s="183"/>
      <c r="L110" s="188"/>
      <c r="M110" s="189"/>
      <c r="N110" s="190"/>
      <c r="O110" s="190"/>
      <c r="P110" s="191">
        <f>SUM(P111:P116)</f>
        <v>0</v>
      </c>
      <c r="Q110" s="190"/>
      <c r="R110" s="191">
        <f>SUM(R111:R116)</f>
        <v>41.982500000000002</v>
      </c>
      <c r="S110" s="190"/>
      <c r="T110" s="192">
        <f>SUM(T111:T116)</f>
        <v>83.10199999999999</v>
      </c>
      <c r="AR110" s="193" t="s">
        <v>75</v>
      </c>
      <c r="AT110" s="194" t="s">
        <v>66</v>
      </c>
      <c r="AU110" s="194" t="s">
        <v>75</v>
      </c>
      <c r="AY110" s="193" t="s">
        <v>107</v>
      </c>
      <c r="BK110" s="195">
        <f>SUM(BK111:BK116)</f>
        <v>0</v>
      </c>
    </row>
    <row r="111" s="1" customFormat="1" ht="16.5" customHeight="1">
      <c r="B111" s="34"/>
      <c r="C111" s="198" t="s">
        <v>189</v>
      </c>
      <c r="D111" s="198" t="s">
        <v>110</v>
      </c>
      <c r="E111" s="199" t="s">
        <v>190</v>
      </c>
      <c r="F111" s="200" t="s">
        <v>191</v>
      </c>
      <c r="G111" s="201" t="s">
        <v>127</v>
      </c>
      <c r="H111" s="202">
        <v>215</v>
      </c>
      <c r="I111" s="203"/>
      <c r="J111" s="204">
        <f>ROUND(I111*H111,2)</f>
        <v>0</v>
      </c>
      <c r="K111" s="200" t="s">
        <v>114</v>
      </c>
      <c r="L111" s="39"/>
      <c r="M111" s="205" t="s">
        <v>1</v>
      </c>
      <c r="N111" s="206" t="s">
        <v>38</v>
      </c>
      <c r="O111" s="75"/>
      <c r="P111" s="207">
        <f>O111*H111</f>
        <v>0</v>
      </c>
      <c r="Q111" s="207">
        <v>0.1295</v>
      </c>
      <c r="R111" s="207">
        <f>Q111*H111</f>
        <v>27.842500000000001</v>
      </c>
      <c r="S111" s="207">
        <v>0</v>
      </c>
      <c r="T111" s="208">
        <f>S111*H111</f>
        <v>0</v>
      </c>
      <c r="AR111" s="13" t="s">
        <v>115</v>
      </c>
      <c r="AT111" s="13" t="s">
        <v>110</v>
      </c>
      <c r="AU111" s="13" t="s">
        <v>77</v>
      </c>
      <c r="AY111" s="13" t="s">
        <v>107</v>
      </c>
      <c r="BE111" s="209">
        <f>IF(N111="základní",J111,0)</f>
        <v>0</v>
      </c>
      <c r="BF111" s="209">
        <f>IF(N111="snížená",J111,0)</f>
        <v>0</v>
      </c>
      <c r="BG111" s="209">
        <f>IF(N111="zákl. přenesená",J111,0)</f>
        <v>0</v>
      </c>
      <c r="BH111" s="209">
        <f>IF(N111="sníž. přenesená",J111,0)</f>
        <v>0</v>
      </c>
      <c r="BI111" s="209">
        <f>IF(N111="nulová",J111,0)</f>
        <v>0</v>
      </c>
      <c r="BJ111" s="13" t="s">
        <v>75</v>
      </c>
      <c r="BK111" s="209">
        <f>ROUND(I111*H111,2)</f>
        <v>0</v>
      </c>
      <c r="BL111" s="13" t="s">
        <v>115</v>
      </c>
      <c r="BM111" s="13" t="s">
        <v>192</v>
      </c>
    </row>
    <row r="112" s="1" customFormat="1" ht="16.5" customHeight="1">
      <c r="B112" s="34"/>
      <c r="C112" s="222" t="s">
        <v>193</v>
      </c>
      <c r="D112" s="222" t="s">
        <v>162</v>
      </c>
      <c r="E112" s="223" t="s">
        <v>194</v>
      </c>
      <c r="F112" s="224" t="s">
        <v>195</v>
      </c>
      <c r="G112" s="225" t="s">
        <v>127</v>
      </c>
      <c r="H112" s="226">
        <v>215</v>
      </c>
      <c r="I112" s="227"/>
      <c r="J112" s="228">
        <f>ROUND(I112*H112,2)</f>
        <v>0</v>
      </c>
      <c r="K112" s="224" t="s">
        <v>114</v>
      </c>
      <c r="L112" s="229"/>
      <c r="M112" s="230" t="s">
        <v>1</v>
      </c>
      <c r="N112" s="231" t="s">
        <v>38</v>
      </c>
      <c r="O112" s="75"/>
      <c r="P112" s="207">
        <f>O112*H112</f>
        <v>0</v>
      </c>
      <c r="Q112" s="207">
        <v>0.058000000000000003</v>
      </c>
      <c r="R112" s="207">
        <f>Q112*H112</f>
        <v>12.470000000000001</v>
      </c>
      <c r="S112" s="207">
        <v>0</v>
      </c>
      <c r="T112" s="208">
        <f>S112*H112</f>
        <v>0</v>
      </c>
      <c r="AR112" s="13" t="s">
        <v>166</v>
      </c>
      <c r="AT112" s="13" t="s">
        <v>162</v>
      </c>
      <c r="AU112" s="13" t="s">
        <v>77</v>
      </c>
      <c r="AY112" s="13" t="s">
        <v>107</v>
      </c>
      <c r="BE112" s="209">
        <f>IF(N112="základní",J112,0)</f>
        <v>0</v>
      </c>
      <c r="BF112" s="209">
        <f>IF(N112="snížená",J112,0)</f>
        <v>0</v>
      </c>
      <c r="BG112" s="209">
        <f>IF(N112="zákl. přenesená",J112,0)</f>
        <v>0</v>
      </c>
      <c r="BH112" s="209">
        <f>IF(N112="sníž. přenesená",J112,0)</f>
        <v>0</v>
      </c>
      <c r="BI112" s="209">
        <f>IF(N112="nulová",J112,0)</f>
        <v>0</v>
      </c>
      <c r="BJ112" s="13" t="s">
        <v>75</v>
      </c>
      <c r="BK112" s="209">
        <f>ROUND(I112*H112,2)</f>
        <v>0</v>
      </c>
      <c r="BL112" s="13" t="s">
        <v>115</v>
      </c>
      <c r="BM112" s="13" t="s">
        <v>196</v>
      </c>
    </row>
    <row r="113" s="1" customFormat="1" ht="16.5" customHeight="1">
      <c r="B113" s="34"/>
      <c r="C113" s="198" t="s">
        <v>197</v>
      </c>
      <c r="D113" s="198" t="s">
        <v>110</v>
      </c>
      <c r="E113" s="199" t="s">
        <v>198</v>
      </c>
      <c r="F113" s="200" t="s">
        <v>199</v>
      </c>
      <c r="G113" s="201" t="s">
        <v>113</v>
      </c>
      <c r="H113" s="202">
        <v>1</v>
      </c>
      <c r="I113" s="203"/>
      <c r="J113" s="204">
        <f>ROUND(I113*H113,2)</f>
        <v>0</v>
      </c>
      <c r="K113" s="200" t="s">
        <v>1</v>
      </c>
      <c r="L113" s="39"/>
      <c r="M113" s="205" t="s">
        <v>1</v>
      </c>
      <c r="N113" s="206" t="s">
        <v>38</v>
      </c>
      <c r="O113" s="75"/>
      <c r="P113" s="207">
        <f>O113*H113</f>
        <v>0</v>
      </c>
      <c r="Q113" s="207">
        <v>1.6699999999999999</v>
      </c>
      <c r="R113" s="207">
        <f>Q113*H113</f>
        <v>1.6699999999999999</v>
      </c>
      <c r="S113" s="207">
        <v>0</v>
      </c>
      <c r="T113" s="208">
        <f>S113*H113</f>
        <v>0</v>
      </c>
      <c r="AR113" s="13" t="s">
        <v>115</v>
      </c>
      <c r="AT113" s="13" t="s">
        <v>110</v>
      </c>
      <c r="AU113" s="13" t="s">
        <v>77</v>
      </c>
      <c r="AY113" s="13" t="s">
        <v>107</v>
      </c>
      <c r="BE113" s="209">
        <f>IF(N113="základní",J113,0)</f>
        <v>0</v>
      </c>
      <c r="BF113" s="209">
        <f>IF(N113="snížená",J113,0)</f>
        <v>0</v>
      </c>
      <c r="BG113" s="209">
        <f>IF(N113="zákl. přenesená",J113,0)</f>
        <v>0</v>
      </c>
      <c r="BH113" s="209">
        <f>IF(N113="sníž. přenesená",J113,0)</f>
        <v>0</v>
      </c>
      <c r="BI113" s="209">
        <f>IF(N113="nulová",J113,0)</f>
        <v>0</v>
      </c>
      <c r="BJ113" s="13" t="s">
        <v>75</v>
      </c>
      <c r="BK113" s="209">
        <f>ROUND(I113*H113,2)</f>
        <v>0</v>
      </c>
      <c r="BL113" s="13" t="s">
        <v>115</v>
      </c>
      <c r="BM113" s="13" t="s">
        <v>200</v>
      </c>
    </row>
    <row r="114" s="1" customFormat="1" ht="16.5" customHeight="1">
      <c r="B114" s="34"/>
      <c r="C114" s="198" t="s">
        <v>115</v>
      </c>
      <c r="D114" s="198" t="s">
        <v>110</v>
      </c>
      <c r="E114" s="199" t="s">
        <v>201</v>
      </c>
      <c r="F114" s="200" t="s">
        <v>202</v>
      </c>
      <c r="G114" s="201" t="s">
        <v>143</v>
      </c>
      <c r="H114" s="202">
        <v>34.424999999999997</v>
      </c>
      <c r="I114" s="203"/>
      <c r="J114" s="204">
        <f>ROUND(I114*H114,2)</f>
        <v>0</v>
      </c>
      <c r="K114" s="200" t="s">
        <v>114</v>
      </c>
      <c r="L114" s="39"/>
      <c r="M114" s="205" t="s">
        <v>1</v>
      </c>
      <c r="N114" s="206" t="s">
        <v>38</v>
      </c>
      <c r="O114" s="75"/>
      <c r="P114" s="207">
        <f>O114*H114</f>
        <v>0</v>
      </c>
      <c r="Q114" s="207">
        <v>0</v>
      </c>
      <c r="R114" s="207">
        <f>Q114*H114</f>
        <v>0</v>
      </c>
      <c r="S114" s="207">
        <v>2.3999999999999999</v>
      </c>
      <c r="T114" s="208">
        <f>S114*H114</f>
        <v>82.61999999999999</v>
      </c>
      <c r="AR114" s="13" t="s">
        <v>115</v>
      </c>
      <c r="AT114" s="13" t="s">
        <v>110</v>
      </c>
      <c r="AU114" s="13" t="s">
        <v>77</v>
      </c>
      <c r="AY114" s="13" t="s">
        <v>107</v>
      </c>
      <c r="BE114" s="209">
        <f>IF(N114="základní",J114,0)</f>
        <v>0</v>
      </c>
      <c r="BF114" s="209">
        <f>IF(N114="snížená",J114,0)</f>
        <v>0</v>
      </c>
      <c r="BG114" s="209">
        <f>IF(N114="zákl. přenesená",J114,0)</f>
        <v>0</v>
      </c>
      <c r="BH114" s="209">
        <f>IF(N114="sníž. přenesená",J114,0)</f>
        <v>0</v>
      </c>
      <c r="BI114" s="209">
        <f>IF(N114="nulová",J114,0)</f>
        <v>0</v>
      </c>
      <c r="BJ114" s="13" t="s">
        <v>75</v>
      </c>
      <c r="BK114" s="209">
        <f>ROUND(I114*H114,2)</f>
        <v>0</v>
      </c>
      <c r="BL114" s="13" t="s">
        <v>115</v>
      </c>
      <c r="BM114" s="13" t="s">
        <v>203</v>
      </c>
    </row>
    <row r="115" s="11" customFormat="1">
      <c r="B115" s="210"/>
      <c r="C115" s="211"/>
      <c r="D115" s="212" t="s">
        <v>146</v>
      </c>
      <c r="E115" s="213" t="s">
        <v>1</v>
      </c>
      <c r="F115" s="214" t="s">
        <v>204</v>
      </c>
      <c r="G115" s="211"/>
      <c r="H115" s="215">
        <v>34.424999999999997</v>
      </c>
      <c r="I115" s="216"/>
      <c r="J115" s="211"/>
      <c r="K115" s="211"/>
      <c r="L115" s="217"/>
      <c r="M115" s="218"/>
      <c r="N115" s="219"/>
      <c r="O115" s="219"/>
      <c r="P115" s="219"/>
      <c r="Q115" s="219"/>
      <c r="R115" s="219"/>
      <c r="S115" s="219"/>
      <c r="T115" s="220"/>
      <c r="AT115" s="221" t="s">
        <v>146</v>
      </c>
      <c r="AU115" s="221" t="s">
        <v>77</v>
      </c>
      <c r="AV115" s="11" t="s">
        <v>77</v>
      </c>
      <c r="AW115" s="11" t="s">
        <v>30</v>
      </c>
      <c r="AX115" s="11" t="s">
        <v>75</v>
      </c>
      <c r="AY115" s="221" t="s">
        <v>107</v>
      </c>
    </row>
    <row r="116" s="1" customFormat="1" ht="16.5" customHeight="1">
      <c r="B116" s="34"/>
      <c r="C116" s="198" t="s">
        <v>174</v>
      </c>
      <c r="D116" s="198" t="s">
        <v>110</v>
      </c>
      <c r="E116" s="199" t="s">
        <v>205</v>
      </c>
      <c r="F116" s="200" t="s">
        <v>206</v>
      </c>
      <c r="G116" s="201" t="s">
        <v>113</v>
      </c>
      <c r="H116" s="202">
        <v>1</v>
      </c>
      <c r="I116" s="203"/>
      <c r="J116" s="204">
        <f>ROUND(I116*H116,2)</f>
        <v>0</v>
      </c>
      <c r="K116" s="200" t="s">
        <v>114</v>
      </c>
      <c r="L116" s="39"/>
      <c r="M116" s="205" t="s">
        <v>1</v>
      </c>
      <c r="N116" s="206" t="s">
        <v>38</v>
      </c>
      <c r="O116" s="75"/>
      <c r="P116" s="207">
        <f>O116*H116</f>
        <v>0</v>
      </c>
      <c r="Q116" s="207">
        <v>0</v>
      </c>
      <c r="R116" s="207">
        <f>Q116*H116</f>
        <v>0</v>
      </c>
      <c r="S116" s="207">
        <v>0.48199999999999998</v>
      </c>
      <c r="T116" s="208">
        <f>S116*H116</f>
        <v>0.48199999999999998</v>
      </c>
      <c r="AR116" s="13" t="s">
        <v>115</v>
      </c>
      <c r="AT116" s="13" t="s">
        <v>110</v>
      </c>
      <c r="AU116" s="13" t="s">
        <v>77</v>
      </c>
      <c r="AY116" s="13" t="s">
        <v>107</v>
      </c>
      <c r="BE116" s="209">
        <f>IF(N116="základní",J116,0)</f>
        <v>0</v>
      </c>
      <c r="BF116" s="209">
        <f>IF(N116="snížená",J116,0)</f>
        <v>0</v>
      </c>
      <c r="BG116" s="209">
        <f>IF(N116="zákl. přenesená",J116,0)</f>
        <v>0</v>
      </c>
      <c r="BH116" s="209">
        <f>IF(N116="sníž. přenesená",J116,0)</f>
        <v>0</v>
      </c>
      <c r="BI116" s="209">
        <f>IF(N116="nulová",J116,0)</f>
        <v>0</v>
      </c>
      <c r="BJ116" s="13" t="s">
        <v>75</v>
      </c>
      <c r="BK116" s="209">
        <f>ROUND(I116*H116,2)</f>
        <v>0</v>
      </c>
      <c r="BL116" s="13" t="s">
        <v>115</v>
      </c>
      <c r="BM116" s="13" t="s">
        <v>207</v>
      </c>
    </row>
    <row r="117" s="10" customFormat="1" ht="22.8" customHeight="1">
      <c r="B117" s="182"/>
      <c r="C117" s="183"/>
      <c r="D117" s="184" t="s">
        <v>66</v>
      </c>
      <c r="E117" s="196" t="s">
        <v>208</v>
      </c>
      <c r="F117" s="196" t="s">
        <v>209</v>
      </c>
      <c r="G117" s="183"/>
      <c r="H117" s="183"/>
      <c r="I117" s="186"/>
      <c r="J117" s="197">
        <f>BK117</f>
        <v>0</v>
      </c>
      <c r="K117" s="183"/>
      <c r="L117" s="188"/>
      <c r="M117" s="189"/>
      <c r="N117" s="190"/>
      <c r="O117" s="190"/>
      <c r="P117" s="191">
        <f>SUM(P118:P124)</f>
        <v>0</v>
      </c>
      <c r="Q117" s="190"/>
      <c r="R117" s="191">
        <f>SUM(R118:R124)</f>
        <v>0</v>
      </c>
      <c r="S117" s="190"/>
      <c r="T117" s="192">
        <f>SUM(T118:T124)</f>
        <v>0</v>
      </c>
      <c r="AR117" s="193" t="s">
        <v>75</v>
      </c>
      <c r="AT117" s="194" t="s">
        <v>66</v>
      </c>
      <c r="AU117" s="194" t="s">
        <v>75</v>
      </c>
      <c r="AY117" s="193" t="s">
        <v>107</v>
      </c>
      <c r="BK117" s="195">
        <f>SUM(BK118:BK124)</f>
        <v>0</v>
      </c>
    </row>
    <row r="118" s="1" customFormat="1" ht="16.5" customHeight="1">
      <c r="B118" s="34"/>
      <c r="C118" s="198" t="s">
        <v>166</v>
      </c>
      <c r="D118" s="198" t="s">
        <v>110</v>
      </c>
      <c r="E118" s="199" t="s">
        <v>210</v>
      </c>
      <c r="F118" s="200" t="s">
        <v>211</v>
      </c>
      <c r="G118" s="201" t="s">
        <v>212</v>
      </c>
      <c r="H118" s="202">
        <v>430.02699999999999</v>
      </c>
      <c r="I118" s="203"/>
      <c r="J118" s="204">
        <f>ROUND(I118*H118,2)</f>
        <v>0</v>
      </c>
      <c r="K118" s="200" t="s">
        <v>114</v>
      </c>
      <c r="L118" s="39"/>
      <c r="M118" s="205" t="s">
        <v>1</v>
      </c>
      <c r="N118" s="206" t="s">
        <v>38</v>
      </c>
      <c r="O118" s="75"/>
      <c r="P118" s="207">
        <f>O118*H118</f>
        <v>0</v>
      </c>
      <c r="Q118" s="207">
        <v>0</v>
      </c>
      <c r="R118" s="207">
        <f>Q118*H118</f>
        <v>0</v>
      </c>
      <c r="S118" s="207">
        <v>0</v>
      </c>
      <c r="T118" s="208">
        <f>S118*H118</f>
        <v>0</v>
      </c>
      <c r="AR118" s="13" t="s">
        <v>115</v>
      </c>
      <c r="AT118" s="13" t="s">
        <v>110</v>
      </c>
      <c r="AU118" s="13" t="s">
        <v>77</v>
      </c>
      <c r="AY118" s="13" t="s">
        <v>107</v>
      </c>
      <c r="BE118" s="209">
        <f>IF(N118="základní",J118,0)</f>
        <v>0</v>
      </c>
      <c r="BF118" s="209">
        <f>IF(N118="snížená",J118,0)</f>
        <v>0</v>
      </c>
      <c r="BG118" s="209">
        <f>IF(N118="zákl. přenesená",J118,0)</f>
        <v>0</v>
      </c>
      <c r="BH118" s="209">
        <f>IF(N118="sníž. přenesená",J118,0)</f>
        <v>0</v>
      </c>
      <c r="BI118" s="209">
        <f>IF(N118="nulová",J118,0)</f>
        <v>0</v>
      </c>
      <c r="BJ118" s="13" t="s">
        <v>75</v>
      </c>
      <c r="BK118" s="209">
        <f>ROUND(I118*H118,2)</f>
        <v>0</v>
      </c>
      <c r="BL118" s="13" t="s">
        <v>115</v>
      </c>
      <c r="BM118" s="13" t="s">
        <v>213</v>
      </c>
    </row>
    <row r="119" s="1" customFormat="1" ht="16.5" customHeight="1">
      <c r="B119" s="34"/>
      <c r="C119" s="198" t="s">
        <v>187</v>
      </c>
      <c r="D119" s="198" t="s">
        <v>110</v>
      </c>
      <c r="E119" s="199" t="s">
        <v>214</v>
      </c>
      <c r="F119" s="200" t="s">
        <v>215</v>
      </c>
      <c r="G119" s="201" t="s">
        <v>212</v>
      </c>
      <c r="H119" s="202">
        <v>2150.1350000000002</v>
      </c>
      <c r="I119" s="203"/>
      <c r="J119" s="204">
        <f>ROUND(I119*H119,2)</f>
        <v>0</v>
      </c>
      <c r="K119" s="200" t="s">
        <v>114</v>
      </c>
      <c r="L119" s="39"/>
      <c r="M119" s="205" t="s">
        <v>1</v>
      </c>
      <c r="N119" s="206" t="s">
        <v>38</v>
      </c>
      <c r="O119" s="75"/>
      <c r="P119" s="207">
        <f>O119*H119</f>
        <v>0</v>
      </c>
      <c r="Q119" s="207">
        <v>0</v>
      </c>
      <c r="R119" s="207">
        <f>Q119*H119</f>
        <v>0</v>
      </c>
      <c r="S119" s="207">
        <v>0</v>
      </c>
      <c r="T119" s="208">
        <f>S119*H119</f>
        <v>0</v>
      </c>
      <c r="AR119" s="13" t="s">
        <v>115</v>
      </c>
      <c r="AT119" s="13" t="s">
        <v>110</v>
      </c>
      <c r="AU119" s="13" t="s">
        <v>77</v>
      </c>
      <c r="AY119" s="13" t="s">
        <v>107</v>
      </c>
      <c r="BE119" s="209">
        <f>IF(N119="základní",J119,0)</f>
        <v>0</v>
      </c>
      <c r="BF119" s="209">
        <f>IF(N119="snížená",J119,0)</f>
        <v>0</v>
      </c>
      <c r="BG119" s="209">
        <f>IF(N119="zákl. přenesená",J119,0)</f>
        <v>0</v>
      </c>
      <c r="BH119" s="209">
        <f>IF(N119="sníž. přenesená",J119,0)</f>
        <v>0</v>
      </c>
      <c r="BI119" s="209">
        <f>IF(N119="nulová",J119,0)</f>
        <v>0</v>
      </c>
      <c r="BJ119" s="13" t="s">
        <v>75</v>
      </c>
      <c r="BK119" s="209">
        <f>ROUND(I119*H119,2)</f>
        <v>0</v>
      </c>
      <c r="BL119" s="13" t="s">
        <v>115</v>
      </c>
      <c r="BM119" s="13" t="s">
        <v>216</v>
      </c>
    </row>
    <row r="120" s="11" customFormat="1">
      <c r="B120" s="210"/>
      <c r="C120" s="211"/>
      <c r="D120" s="212" t="s">
        <v>146</v>
      </c>
      <c r="E120" s="213" t="s">
        <v>1</v>
      </c>
      <c r="F120" s="214" t="s">
        <v>217</v>
      </c>
      <c r="G120" s="211"/>
      <c r="H120" s="215">
        <v>2150.1350000000002</v>
      </c>
      <c r="I120" s="216"/>
      <c r="J120" s="211"/>
      <c r="K120" s="211"/>
      <c r="L120" s="217"/>
      <c r="M120" s="218"/>
      <c r="N120" s="219"/>
      <c r="O120" s="219"/>
      <c r="P120" s="219"/>
      <c r="Q120" s="219"/>
      <c r="R120" s="219"/>
      <c r="S120" s="219"/>
      <c r="T120" s="220"/>
      <c r="AT120" s="221" t="s">
        <v>146</v>
      </c>
      <c r="AU120" s="221" t="s">
        <v>77</v>
      </c>
      <c r="AV120" s="11" t="s">
        <v>77</v>
      </c>
      <c r="AW120" s="11" t="s">
        <v>30</v>
      </c>
      <c r="AX120" s="11" t="s">
        <v>75</v>
      </c>
      <c r="AY120" s="221" t="s">
        <v>107</v>
      </c>
    </row>
    <row r="121" s="1" customFormat="1" ht="16.5" customHeight="1">
      <c r="B121" s="34"/>
      <c r="C121" s="198" t="s">
        <v>218</v>
      </c>
      <c r="D121" s="198" t="s">
        <v>110</v>
      </c>
      <c r="E121" s="199" t="s">
        <v>219</v>
      </c>
      <c r="F121" s="200" t="s">
        <v>220</v>
      </c>
      <c r="G121" s="201" t="s">
        <v>212</v>
      </c>
      <c r="H121" s="202">
        <v>286.15499999999997</v>
      </c>
      <c r="I121" s="203"/>
      <c r="J121" s="204">
        <f>ROUND(I121*H121,2)</f>
        <v>0</v>
      </c>
      <c r="K121" s="200" t="s">
        <v>114</v>
      </c>
      <c r="L121" s="39"/>
      <c r="M121" s="205" t="s">
        <v>1</v>
      </c>
      <c r="N121" s="206" t="s">
        <v>38</v>
      </c>
      <c r="O121" s="75"/>
      <c r="P121" s="207">
        <f>O121*H121</f>
        <v>0</v>
      </c>
      <c r="Q121" s="207">
        <v>0</v>
      </c>
      <c r="R121" s="207">
        <f>Q121*H121</f>
        <v>0</v>
      </c>
      <c r="S121" s="207">
        <v>0</v>
      </c>
      <c r="T121" s="208">
        <f>S121*H121</f>
        <v>0</v>
      </c>
      <c r="AR121" s="13" t="s">
        <v>115</v>
      </c>
      <c r="AT121" s="13" t="s">
        <v>110</v>
      </c>
      <c r="AU121" s="13" t="s">
        <v>77</v>
      </c>
      <c r="AY121" s="13" t="s">
        <v>107</v>
      </c>
      <c r="BE121" s="209">
        <f>IF(N121="základní",J121,0)</f>
        <v>0</v>
      </c>
      <c r="BF121" s="209">
        <f>IF(N121="snížená",J121,0)</f>
        <v>0</v>
      </c>
      <c r="BG121" s="209">
        <f>IF(N121="zákl. přenesená",J121,0)</f>
        <v>0</v>
      </c>
      <c r="BH121" s="209">
        <f>IF(N121="sníž. přenesená",J121,0)</f>
        <v>0</v>
      </c>
      <c r="BI121" s="209">
        <f>IF(N121="nulová",J121,0)</f>
        <v>0</v>
      </c>
      <c r="BJ121" s="13" t="s">
        <v>75</v>
      </c>
      <c r="BK121" s="209">
        <f>ROUND(I121*H121,2)</f>
        <v>0</v>
      </c>
      <c r="BL121" s="13" t="s">
        <v>115</v>
      </c>
      <c r="BM121" s="13" t="s">
        <v>221</v>
      </c>
    </row>
    <row r="122" s="11" customFormat="1">
      <c r="B122" s="210"/>
      <c r="C122" s="211"/>
      <c r="D122" s="212" t="s">
        <v>146</v>
      </c>
      <c r="E122" s="213" t="s">
        <v>1</v>
      </c>
      <c r="F122" s="214" t="s">
        <v>222</v>
      </c>
      <c r="G122" s="211"/>
      <c r="H122" s="215">
        <v>286.15499999999997</v>
      </c>
      <c r="I122" s="216"/>
      <c r="J122" s="211"/>
      <c r="K122" s="211"/>
      <c r="L122" s="217"/>
      <c r="M122" s="218"/>
      <c r="N122" s="219"/>
      <c r="O122" s="219"/>
      <c r="P122" s="219"/>
      <c r="Q122" s="219"/>
      <c r="R122" s="219"/>
      <c r="S122" s="219"/>
      <c r="T122" s="220"/>
      <c r="AT122" s="221" t="s">
        <v>146</v>
      </c>
      <c r="AU122" s="221" t="s">
        <v>77</v>
      </c>
      <c r="AV122" s="11" t="s">
        <v>77</v>
      </c>
      <c r="AW122" s="11" t="s">
        <v>30</v>
      </c>
      <c r="AX122" s="11" t="s">
        <v>75</v>
      </c>
      <c r="AY122" s="221" t="s">
        <v>107</v>
      </c>
    </row>
    <row r="123" s="1" customFormat="1" ht="16.5" customHeight="1">
      <c r="B123" s="34"/>
      <c r="C123" s="198" t="s">
        <v>223</v>
      </c>
      <c r="D123" s="198" t="s">
        <v>110</v>
      </c>
      <c r="E123" s="199" t="s">
        <v>224</v>
      </c>
      <c r="F123" s="200" t="s">
        <v>225</v>
      </c>
      <c r="G123" s="201" t="s">
        <v>212</v>
      </c>
      <c r="H123" s="202">
        <v>82.620000000000005</v>
      </c>
      <c r="I123" s="203"/>
      <c r="J123" s="204">
        <f>ROUND(I123*H123,2)</f>
        <v>0</v>
      </c>
      <c r="K123" s="200" t="s">
        <v>114</v>
      </c>
      <c r="L123" s="39"/>
      <c r="M123" s="205" t="s">
        <v>1</v>
      </c>
      <c r="N123" s="206" t="s">
        <v>38</v>
      </c>
      <c r="O123" s="75"/>
      <c r="P123" s="207">
        <f>O123*H123</f>
        <v>0</v>
      </c>
      <c r="Q123" s="207">
        <v>0</v>
      </c>
      <c r="R123" s="207">
        <f>Q123*H123</f>
        <v>0</v>
      </c>
      <c r="S123" s="207">
        <v>0</v>
      </c>
      <c r="T123" s="208">
        <f>S123*H123</f>
        <v>0</v>
      </c>
      <c r="AR123" s="13" t="s">
        <v>115</v>
      </c>
      <c r="AT123" s="13" t="s">
        <v>110</v>
      </c>
      <c r="AU123" s="13" t="s">
        <v>77</v>
      </c>
      <c r="AY123" s="13" t="s">
        <v>107</v>
      </c>
      <c r="BE123" s="209">
        <f>IF(N123="základní",J123,0)</f>
        <v>0</v>
      </c>
      <c r="BF123" s="209">
        <f>IF(N123="snížená",J123,0)</f>
        <v>0</v>
      </c>
      <c r="BG123" s="209">
        <f>IF(N123="zákl. přenesená",J123,0)</f>
        <v>0</v>
      </c>
      <c r="BH123" s="209">
        <f>IF(N123="sníž. přenesená",J123,0)</f>
        <v>0</v>
      </c>
      <c r="BI123" s="209">
        <f>IF(N123="nulová",J123,0)</f>
        <v>0</v>
      </c>
      <c r="BJ123" s="13" t="s">
        <v>75</v>
      </c>
      <c r="BK123" s="209">
        <f>ROUND(I123*H123,2)</f>
        <v>0</v>
      </c>
      <c r="BL123" s="13" t="s">
        <v>115</v>
      </c>
      <c r="BM123" s="13" t="s">
        <v>226</v>
      </c>
    </row>
    <row r="124" s="1" customFormat="1" ht="16.5" customHeight="1">
      <c r="B124" s="34"/>
      <c r="C124" s="198" t="s">
        <v>227</v>
      </c>
      <c r="D124" s="198" t="s">
        <v>110</v>
      </c>
      <c r="E124" s="199" t="s">
        <v>228</v>
      </c>
      <c r="F124" s="200" t="s">
        <v>229</v>
      </c>
      <c r="G124" s="201" t="s">
        <v>212</v>
      </c>
      <c r="H124" s="202">
        <v>60.759999999999998</v>
      </c>
      <c r="I124" s="203"/>
      <c r="J124" s="204">
        <f>ROUND(I124*H124,2)</f>
        <v>0</v>
      </c>
      <c r="K124" s="200" t="s">
        <v>114</v>
      </c>
      <c r="L124" s="39"/>
      <c r="M124" s="205" t="s">
        <v>1</v>
      </c>
      <c r="N124" s="206" t="s">
        <v>38</v>
      </c>
      <c r="O124" s="75"/>
      <c r="P124" s="207">
        <f>O124*H124</f>
        <v>0</v>
      </c>
      <c r="Q124" s="207">
        <v>0</v>
      </c>
      <c r="R124" s="207">
        <f>Q124*H124</f>
        <v>0</v>
      </c>
      <c r="S124" s="207">
        <v>0</v>
      </c>
      <c r="T124" s="208">
        <f>S124*H124</f>
        <v>0</v>
      </c>
      <c r="AR124" s="13" t="s">
        <v>115</v>
      </c>
      <c r="AT124" s="13" t="s">
        <v>110</v>
      </c>
      <c r="AU124" s="13" t="s">
        <v>77</v>
      </c>
      <c r="AY124" s="13" t="s">
        <v>107</v>
      </c>
      <c r="BE124" s="209">
        <f>IF(N124="základní",J124,0)</f>
        <v>0</v>
      </c>
      <c r="BF124" s="209">
        <f>IF(N124="snížená",J124,0)</f>
        <v>0</v>
      </c>
      <c r="BG124" s="209">
        <f>IF(N124="zákl. přenesená",J124,0)</f>
        <v>0</v>
      </c>
      <c r="BH124" s="209">
        <f>IF(N124="sníž. přenesená",J124,0)</f>
        <v>0</v>
      </c>
      <c r="BI124" s="209">
        <f>IF(N124="nulová",J124,0)</f>
        <v>0</v>
      </c>
      <c r="BJ124" s="13" t="s">
        <v>75</v>
      </c>
      <c r="BK124" s="209">
        <f>ROUND(I124*H124,2)</f>
        <v>0</v>
      </c>
      <c r="BL124" s="13" t="s">
        <v>115</v>
      </c>
      <c r="BM124" s="13" t="s">
        <v>230</v>
      </c>
    </row>
    <row r="125" s="10" customFormat="1" ht="22.8" customHeight="1">
      <c r="B125" s="182"/>
      <c r="C125" s="183"/>
      <c r="D125" s="184" t="s">
        <v>66</v>
      </c>
      <c r="E125" s="196" t="s">
        <v>231</v>
      </c>
      <c r="F125" s="196" t="s">
        <v>232</v>
      </c>
      <c r="G125" s="183"/>
      <c r="H125" s="183"/>
      <c r="I125" s="186"/>
      <c r="J125" s="197">
        <f>BK125</f>
        <v>0</v>
      </c>
      <c r="K125" s="183"/>
      <c r="L125" s="188"/>
      <c r="M125" s="189"/>
      <c r="N125" s="190"/>
      <c r="O125" s="190"/>
      <c r="P125" s="191">
        <f>P126</f>
        <v>0</v>
      </c>
      <c r="Q125" s="190"/>
      <c r="R125" s="191">
        <f>R126</f>
        <v>0</v>
      </c>
      <c r="S125" s="190"/>
      <c r="T125" s="192">
        <f>T126</f>
        <v>0</v>
      </c>
      <c r="AR125" s="193" t="s">
        <v>75</v>
      </c>
      <c r="AT125" s="194" t="s">
        <v>66</v>
      </c>
      <c r="AU125" s="194" t="s">
        <v>75</v>
      </c>
      <c r="AY125" s="193" t="s">
        <v>107</v>
      </c>
      <c r="BK125" s="195">
        <f>BK126</f>
        <v>0</v>
      </c>
    </row>
    <row r="126" s="1" customFormat="1" ht="16.5" customHeight="1">
      <c r="B126" s="34"/>
      <c r="C126" s="198" t="s">
        <v>233</v>
      </c>
      <c r="D126" s="198" t="s">
        <v>110</v>
      </c>
      <c r="E126" s="199" t="s">
        <v>234</v>
      </c>
      <c r="F126" s="200" t="s">
        <v>235</v>
      </c>
      <c r="G126" s="201" t="s">
        <v>212</v>
      </c>
      <c r="H126" s="202">
        <v>414.959</v>
      </c>
      <c r="I126" s="203"/>
      <c r="J126" s="204">
        <f>ROUND(I126*H126,2)</f>
        <v>0</v>
      </c>
      <c r="K126" s="200" t="s">
        <v>114</v>
      </c>
      <c r="L126" s="39"/>
      <c r="M126" s="232" t="s">
        <v>1</v>
      </c>
      <c r="N126" s="233" t="s">
        <v>38</v>
      </c>
      <c r="O126" s="234"/>
      <c r="P126" s="235">
        <f>O126*H126</f>
        <v>0</v>
      </c>
      <c r="Q126" s="235">
        <v>0</v>
      </c>
      <c r="R126" s="235">
        <f>Q126*H126</f>
        <v>0</v>
      </c>
      <c r="S126" s="235">
        <v>0</v>
      </c>
      <c r="T126" s="236">
        <f>S126*H126</f>
        <v>0</v>
      </c>
      <c r="AR126" s="13" t="s">
        <v>115</v>
      </c>
      <c r="AT126" s="13" t="s">
        <v>110</v>
      </c>
      <c r="AU126" s="13" t="s">
        <v>77</v>
      </c>
      <c r="AY126" s="13" t="s">
        <v>107</v>
      </c>
      <c r="BE126" s="209">
        <f>IF(N126="základní",J126,0)</f>
        <v>0</v>
      </c>
      <c r="BF126" s="209">
        <f>IF(N126="snížená",J126,0)</f>
        <v>0</v>
      </c>
      <c r="BG126" s="209">
        <f>IF(N126="zákl. přenesená",J126,0)</f>
        <v>0</v>
      </c>
      <c r="BH126" s="209">
        <f>IF(N126="sníž. přenesená",J126,0)</f>
        <v>0</v>
      </c>
      <c r="BI126" s="209">
        <f>IF(N126="nulová",J126,0)</f>
        <v>0</v>
      </c>
      <c r="BJ126" s="13" t="s">
        <v>75</v>
      </c>
      <c r="BK126" s="209">
        <f>ROUND(I126*H126,2)</f>
        <v>0</v>
      </c>
      <c r="BL126" s="13" t="s">
        <v>115</v>
      </c>
      <c r="BM126" s="13" t="s">
        <v>236</v>
      </c>
    </row>
    <row r="127" s="1" customFormat="1" ht="6.96" customHeight="1">
      <c r="B127" s="53"/>
      <c r="C127" s="54"/>
      <c r="D127" s="54"/>
      <c r="E127" s="54"/>
      <c r="F127" s="54"/>
      <c r="G127" s="54"/>
      <c r="H127" s="54"/>
      <c r="I127" s="147"/>
      <c r="J127" s="54"/>
      <c r="K127" s="54"/>
      <c r="L127" s="39"/>
    </row>
  </sheetData>
  <sheetProtection sheet="1" autoFilter="0" formatColumns="0" formatRows="0" objects="1" scenarios="1" spinCount="100000" saltValue="Xri8U5ri5x0OBa1HavUus4d0Vvba5Qg6fSRdJDGZTmi1rTfS1RFt4yGdbbnZk1t8hrWKLsXAN65M9S3pm3opGQ==" hashValue="iHXN5wo5tE9lwOq9C0XRqH+3JOVk+Sv0N37EYjKkTk9SecceX1967g9RXB4Do2zEoVfKxofw76CBCuNYyPn4qA==" algorithmName="SHA-512" password="CC35"/>
  <autoFilter ref="C85:K126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TOMASPC\Tomáš</dc:creator>
  <cp:lastModifiedBy>TOMASPC\Tomáš</cp:lastModifiedBy>
  <dcterms:created xsi:type="dcterms:W3CDTF">2019-05-27T07:42:59Z</dcterms:created>
  <dcterms:modified xsi:type="dcterms:W3CDTF">2019-05-27T07:43:01Z</dcterms:modified>
</cp:coreProperties>
</file>